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1720" windowHeight="12450"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OTCHET!$K$1:$K$1815</definedName>
    <definedName name="_xlnm._FilterDatabase" localSheetId="2" hidden="1">'OTCHET F'!$K$1:$K$734</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calcId="124519" fullCalcOnLoad="1"/>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G822" i="3"/>
  <c r="K1813"/>
  <c r="K1812"/>
  <c r="K1811"/>
  <c r="K1810"/>
  <c r="K1809"/>
  <c r="K1808"/>
  <c r="K1807"/>
  <c r="K1806"/>
  <c r="K1805"/>
  <c r="K1804"/>
  <c r="K1803"/>
  <c r="K1802"/>
  <c r="K1801"/>
  <c r="K1800"/>
  <c r="K1799"/>
  <c r="K1798"/>
  <c r="K1797"/>
  <c r="K1796"/>
  <c r="F1795"/>
  <c r="E1795"/>
  <c r="K1794"/>
  <c r="K1793"/>
  <c r="F1792"/>
  <c r="E1792"/>
  <c r="E1789"/>
  <c r="B1788"/>
  <c r="F1787"/>
  <c r="B1785"/>
  <c r="F1784"/>
  <c r="E1784"/>
  <c r="B1784"/>
  <c r="D1778"/>
  <c r="K1777"/>
  <c r="K1776"/>
  <c r="K1775"/>
  <c r="F1774"/>
  <c r="K1774"/>
  <c r="K1773"/>
  <c r="F1772"/>
  <c r="K1772"/>
  <c r="F1771"/>
  <c r="K1771"/>
  <c r="F1770"/>
  <c r="K1770"/>
  <c r="J1769"/>
  <c r="I1769"/>
  <c r="H1769"/>
  <c r="G1769"/>
  <c r="E1769"/>
  <c r="F1768"/>
  <c r="K1768"/>
  <c r="F1767"/>
  <c r="K1767"/>
  <c r="F1766"/>
  <c r="K1766"/>
  <c r="F1765"/>
  <c r="K1765"/>
  <c r="J1764"/>
  <c r="I1764"/>
  <c r="H1764"/>
  <c r="G1764"/>
  <c r="E1764"/>
  <c r="F1763"/>
  <c r="K1763"/>
  <c r="F1762"/>
  <c r="K1762"/>
  <c r="F1761"/>
  <c r="K1761"/>
  <c r="J1760"/>
  <c r="I1760"/>
  <c r="H1760"/>
  <c r="G1760"/>
  <c r="E1760"/>
  <c r="F1759"/>
  <c r="K1759"/>
  <c r="F1758"/>
  <c r="K1758"/>
  <c r="F1757"/>
  <c r="K1757"/>
  <c r="F1756"/>
  <c r="K1756"/>
  <c r="F1755"/>
  <c r="K1755"/>
  <c r="F1754"/>
  <c r="K1754"/>
  <c r="F1753"/>
  <c r="K1753"/>
  <c r="J1752"/>
  <c r="I1752"/>
  <c r="H1752"/>
  <c r="G1752"/>
  <c r="G1778"/>
  <c r="E1752"/>
  <c r="F1751"/>
  <c r="K1751"/>
  <c r="F1750"/>
  <c r="K1750"/>
  <c r="F1749"/>
  <c r="K1749"/>
  <c r="J1748"/>
  <c r="I1748"/>
  <c r="H1748"/>
  <c r="G1748"/>
  <c r="E1748"/>
  <c r="F1747"/>
  <c r="K1747"/>
  <c r="F1746"/>
  <c r="K1746"/>
  <c r="F1745"/>
  <c r="K1745"/>
  <c r="F1744"/>
  <c r="K1744"/>
  <c r="F1743"/>
  <c r="K1743"/>
  <c r="F1742"/>
  <c r="K1742"/>
  <c r="J1741"/>
  <c r="I1741"/>
  <c r="H1741"/>
  <c r="G1741"/>
  <c r="E1741"/>
  <c r="F1740"/>
  <c r="K1740"/>
  <c r="F1739"/>
  <c r="K1739"/>
  <c r="F1738"/>
  <c r="K1738"/>
  <c r="F1737"/>
  <c r="K1737"/>
  <c r="F1736"/>
  <c r="K1736"/>
  <c r="F1735"/>
  <c r="K1735"/>
  <c r="J1734"/>
  <c r="I1734"/>
  <c r="H1734"/>
  <c r="G1734"/>
  <c r="E1734"/>
  <c r="F1733"/>
  <c r="K1733"/>
  <c r="F1732"/>
  <c r="K1732"/>
  <c r="F1731"/>
  <c r="K1731"/>
  <c r="F1730"/>
  <c r="K1730"/>
  <c r="F1729"/>
  <c r="K1729"/>
  <c r="F1728"/>
  <c r="K1728"/>
  <c r="F1727"/>
  <c r="K1727"/>
  <c r="F1726"/>
  <c r="K1726"/>
  <c r="F1725"/>
  <c r="K1725"/>
  <c r="J1724"/>
  <c r="I1724"/>
  <c r="H1724"/>
  <c r="G1724"/>
  <c r="E1724"/>
  <c r="F1723"/>
  <c r="K1723"/>
  <c r="F1722"/>
  <c r="K1722"/>
  <c r="F1721"/>
  <c r="K1721"/>
  <c r="F1720"/>
  <c r="K1720"/>
  <c r="F1719"/>
  <c r="K1719"/>
  <c r="F1718"/>
  <c r="K1718"/>
  <c r="F1717"/>
  <c r="K1717"/>
  <c r="F1716"/>
  <c r="K1716"/>
  <c r="J1715"/>
  <c r="I1715"/>
  <c r="H1715"/>
  <c r="G1715"/>
  <c r="E1715"/>
  <c r="F1714"/>
  <c r="K1714"/>
  <c r="F1713"/>
  <c r="K1713"/>
  <c r="F1712"/>
  <c r="K1712"/>
  <c r="F1711"/>
  <c r="K1711"/>
  <c r="F1710"/>
  <c r="K1710"/>
  <c r="F1709"/>
  <c r="K1709"/>
  <c r="J1708"/>
  <c r="I1708"/>
  <c r="H1708"/>
  <c r="G1708"/>
  <c r="E1708"/>
  <c r="F1707"/>
  <c r="K1707"/>
  <c r="F1706"/>
  <c r="K1706"/>
  <c r="F1705"/>
  <c r="K1705"/>
  <c r="F1704"/>
  <c r="K1704"/>
  <c r="F1703"/>
  <c r="J1702"/>
  <c r="I1702"/>
  <c r="H1702"/>
  <c r="G1702"/>
  <c r="E1702"/>
  <c r="F1701"/>
  <c r="K1701"/>
  <c r="F1700"/>
  <c r="K1700"/>
  <c r="F1699"/>
  <c r="K1699"/>
  <c r="J1698"/>
  <c r="I1698"/>
  <c r="H1698"/>
  <c r="G1698"/>
  <c r="E1698"/>
  <c r="F1697"/>
  <c r="K1697"/>
  <c r="F1696"/>
  <c r="K1696"/>
  <c r="F1695"/>
  <c r="K1695"/>
  <c r="F1694"/>
  <c r="K1694"/>
  <c r="F1693"/>
  <c r="K1693"/>
  <c r="F1692"/>
  <c r="K1692"/>
  <c r="F1691"/>
  <c r="K1691"/>
  <c r="F1690"/>
  <c r="K1690"/>
  <c r="F1689"/>
  <c r="K1689"/>
  <c r="F1688"/>
  <c r="K1688"/>
  <c r="F1687"/>
  <c r="K1687"/>
  <c r="F1686"/>
  <c r="K1686"/>
  <c r="F1685"/>
  <c r="F1684"/>
  <c r="K1684"/>
  <c r="F1683"/>
  <c r="K1683"/>
  <c r="F1682"/>
  <c r="K1682"/>
  <c r="F1681"/>
  <c r="K1681"/>
  <c r="J1680"/>
  <c r="I1680"/>
  <c r="H1680"/>
  <c r="G1680"/>
  <c r="E1680"/>
  <c r="F1679"/>
  <c r="K1679"/>
  <c r="F1678"/>
  <c r="K1678"/>
  <c r="F1677"/>
  <c r="K1677"/>
  <c r="F1676"/>
  <c r="K1676"/>
  <c r="F1675"/>
  <c r="K1675"/>
  <c r="F1674"/>
  <c r="K1674"/>
  <c r="F1673"/>
  <c r="K1673"/>
  <c r="C1673"/>
  <c r="F1672"/>
  <c r="K1672"/>
  <c r="J1671"/>
  <c r="I1671"/>
  <c r="H1671"/>
  <c r="G1671"/>
  <c r="E1671"/>
  <c r="F1670"/>
  <c r="K1670"/>
  <c r="F1669"/>
  <c r="K1669"/>
  <c r="F1668"/>
  <c r="K1668"/>
  <c r="F1667"/>
  <c r="K1667"/>
  <c r="F1666"/>
  <c r="K1666"/>
  <c r="J1665"/>
  <c r="I1665"/>
  <c r="H1665"/>
  <c r="G1665"/>
  <c r="E1665"/>
  <c r="K1665"/>
  <c r="F1664"/>
  <c r="F1663"/>
  <c r="K1663"/>
  <c r="J1662"/>
  <c r="I1662"/>
  <c r="H1662"/>
  <c r="G1662"/>
  <c r="E1662"/>
  <c r="C1659"/>
  <c r="L1778" s="1"/>
  <c r="E1653"/>
  <c r="B1652"/>
  <c r="F1651"/>
  <c r="B1649"/>
  <c r="F1648"/>
  <c r="E1648"/>
  <c r="B1648"/>
  <c r="K1640"/>
  <c r="K1639"/>
  <c r="K1638"/>
  <c r="K1637"/>
  <c r="K1636"/>
  <c r="K1635"/>
  <c r="K1634"/>
  <c r="K1633"/>
  <c r="K1632"/>
  <c r="K1631"/>
  <c r="K1630"/>
  <c r="K1629"/>
  <c r="K1628"/>
  <c r="K1627"/>
  <c r="K1626"/>
  <c r="K1625"/>
  <c r="K1624"/>
  <c r="K1623"/>
  <c r="F1622"/>
  <c r="E1622"/>
  <c r="K1622"/>
  <c r="K1621"/>
  <c r="K1620"/>
  <c r="F1619"/>
  <c r="E1619"/>
  <c r="E1616"/>
  <c r="B1615"/>
  <c r="F1614"/>
  <c r="B1612"/>
  <c r="F1611"/>
  <c r="E1611"/>
  <c r="B1611"/>
  <c r="D1605"/>
  <c r="K1604"/>
  <c r="K1603"/>
  <c r="K1602"/>
  <c r="F1601"/>
  <c r="K1601"/>
  <c r="K1600"/>
  <c r="F1599"/>
  <c r="K1599"/>
  <c r="F1598"/>
  <c r="K1598"/>
  <c r="F1597"/>
  <c r="J1596"/>
  <c r="I1596"/>
  <c r="H1596"/>
  <c r="G1596"/>
  <c r="E1596"/>
  <c r="F1595"/>
  <c r="K1595"/>
  <c r="F1594"/>
  <c r="K1594"/>
  <c r="F1593"/>
  <c r="K1593"/>
  <c r="F1592"/>
  <c r="K1592"/>
  <c r="J1591"/>
  <c r="I1591"/>
  <c r="H1591"/>
  <c r="G1591"/>
  <c r="E1591"/>
  <c r="F1590"/>
  <c r="K1590"/>
  <c r="F1589"/>
  <c r="K1589"/>
  <c r="F1588"/>
  <c r="J1587"/>
  <c r="I1587"/>
  <c r="H1587"/>
  <c r="G1587"/>
  <c r="E1587"/>
  <c r="F1586"/>
  <c r="K1586"/>
  <c r="F1585"/>
  <c r="K1585"/>
  <c r="F1584"/>
  <c r="K1584"/>
  <c r="F1583"/>
  <c r="K1583"/>
  <c r="F1582"/>
  <c r="K1582"/>
  <c r="F1581"/>
  <c r="K1581"/>
  <c r="F1580"/>
  <c r="J1579"/>
  <c r="I1579"/>
  <c r="H1579"/>
  <c r="G1579"/>
  <c r="E1579"/>
  <c r="F1578"/>
  <c r="K1578"/>
  <c r="F1577"/>
  <c r="F1576"/>
  <c r="K1576"/>
  <c r="J1575"/>
  <c r="I1575"/>
  <c r="H1575"/>
  <c r="G1575"/>
  <c r="E1575"/>
  <c r="F1574"/>
  <c r="K1574"/>
  <c r="F1573"/>
  <c r="K1573"/>
  <c r="F1572"/>
  <c r="K1572"/>
  <c r="F1571"/>
  <c r="K1571"/>
  <c r="F1570"/>
  <c r="K1570"/>
  <c r="F1569"/>
  <c r="J1568"/>
  <c r="I1568"/>
  <c r="H1568"/>
  <c r="G1568"/>
  <c r="E1568"/>
  <c r="F1567"/>
  <c r="K1567"/>
  <c r="F1566"/>
  <c r="K1566"/>
  <c r="F1565"/>
  <c r="K1565"/>
  <c r="F1564"/>
  <c r="K1564"/>
  <c r="F1563"/>
  <c r="F1562"/>
  <c r="K1562"/>
  <c r="J1561"/>
  <c r="I1561"/>
  <c r="H1561"/>
  <c r="G1561"/>
  <c r="E1561"/>
  <c r="F1560"/>
  <c r="K1560"/>
  <c r="F1559"/>
  <c r="K1559"/>
  <c r="F1558"/>
  <c r="K1558"/>
  <c r="F1557"/>
  <c r="K1557"/>
  <c r="F1556"/>
  <c r="K1556"/>
  <c r="F1555"/>
  <c r="K1555"/>
  <c r="F1554"/>
  <c r="K1554"/>
  <c r="F1553"/>
  <c r="K1553"/>
  <c r="F1552"/>
  <c r="K1552"/>
  <c r="J1551"/>
  <c r="I1551"/>
  <c r="H1551"/>
  <c r="G1551"/>
  <c r="E1551"/>
  <c r="F1550"/>
  <c r="K1550"/>
  <c r="F1549"/>
  <c r="K1549"/>
  <c r="F1548"/>
  <c r="K1548"/>
  <c r="F1547"/>
  <c r="K1547"/>
  <c r="F1546"/>
  <c r="K1546"/>
  <c r="F1545"/>
  <c r="K1545"/>
  <c r="F1544"/>
  <c r="F1543"/>
  <c r="K1543"/>
  <c r="J1542"/>
  <c r="I1542"/>
  <c r="H1542"/>
  <c r="G1542"/>
  <c r="E1542"/>
  <c r="F1541"/>
  <c r="K1541"/>
  <c r="F1540"/>
  <c r="K1540"/>
  <c r="F1539"/>
  <c r="K1539"/>
  <c r="F1538"/>
  <c r="K1538"/>
  <c r="F1537"/>
  <c r="K1537"/>
  <c r="F1536"/>
  <c r="J1535"/>
  <c r="I1535"/>
  <c r="H1535"/>
  <c r="G1535"/>
  <c r="E1535"/>
  <c r="F1534"/>
  <c r="K1534"/>
  <c r="F1533"/>
  <c r="K1533"/>
  <c r="F1532"/>
  <c r="K1532"/>
  <c r="F1531"/>
  <c r="F1530"/>
  <c r="K1530"/>
  <c r="J1529"/>
  <c r="I1529"/>
  <c r="H1529"/>
  <c r="G1529"/>
  <c r="E1529"/>
  <c r="F1528"/>
  <c r="K1528"/>
  <c r="F1527"/>
  <c r="K1527"/>
  <c r="F1526"/>
  <c r="K1526"/>
  <c r="J1525"/>
  <c r="I1525"/>
  <c r="H1525"/>
  <c r="G1525"/>
  <c r="E1525"/>
  <c r="F1524"/>
  <c r="K1524"/>
  <c r="F1523"/>
  <c r="K1523"/>
  <c r="F1522"/>
  <c r="K1522"/>
  <c r="F1521"/>
  <c r="K1521"/>
  <c r="F1520"/>
  <c r="K1520"/>
  <c r="F1519"/>
  <c r="K1519"/>
  <c r="F1518"/>
  <c r="K1518"/>
  <c r="F1517"/>
  <c r="K1517"/>
  <c r="F1516"/>
  <c r="K1516"/>
  <c r="F1515"/>
  <c r="K1515"/>
  <c r="F1514"/>
  <c r="K1514"/>
  <c r="F1513"/>
  <c r="K1513"/>
  <c r="F1512"/>
  <c r="K1512"/>
  <c r="F1511"/>
  <c r="K1511"/>
  <c r="F1510"/>
  <c r="K1510"/>
  <c r="F1509"/>
  <c r="K1509"/>
  <c r="F1508"/>
  <c r="J1507"/>
  <c r="I1507"/>
  <c r="H1507"/>
  <c r="G1507"/>
  <c r="E1507"/>
  <c r="F1506"/>
  <c r="K1506"/>
  <c r="F1505"/>
  <c r="F1504"/>
  <c r="K1504"/>
  <c r="F1503"/>
  <c r="K1503"/>
  <c r="F1502"/>
  <c r="K1502"/>
  <c r="F1501"/>
  <c r="K1501"/>
  <c r="F1500"/>
  <c r="K1500"/>
  <c r="C1500"/>
  <c r="F1499"/>
  <c r="K1499"/>
  <c r="J1498"/>
  <c r="I1498"/>
  <c r="H1498"/>
  <c r="G1498"/>
  <c r="E1498"/>
  <c r="F1497"/>
  <c r="K1497"/>
  <c r="F1496"/>
  <c r="K1496"/>
  <c r="F1495"/>
  <c r="K1495"/>
  <c r="F1494"/>
  <c r="F1493"/>
  <c r="K1493"/>
  <c r="J1492"/>
  <c r="I1492"/>
  <c r="H1492"/>
  <c r="G1492"/>
  <c r="E1492"/>
  <c r="F1491"/>
  <c r="F1490"/>
  <c r="K1490"/>
  <c r="J1489"/>
  <c r="I1489"/>
  <c r="H1489"/>
  <c r="G1489"/>
  <c r="E1489"/>
  <c r="C1486"/>
  <c r="L1605" s="1"/>
  <c r="E1480"/>
  <c r="B1479"/>
  <c r="F1478"/>
  <c r="B1476"/>
  <c r="F1475"/>
  <c r="E1475"/>
  <c r="B1475"/>
  <c r="K1467"/>
  <c r="K1466"/>
  <c r="K1465"/>
  <c r="K1464"/>
  <c r="K1463"/>
  <c r="K1462"/>
  <c r="K1461"/>
  <c r="K1460"/>
  <c r="K1459"/>
  <c r="K1458"/>
  <c r="K1457"/>
  <c r="K1456"/>
  <c r="K1455"/>
  <c r="K1454"/>
  <c r="K1453"/>
  <c r="K1452"/>
  <c r="K1451"/>
  <c r="K1450"/>
  <c r="F1449"/>
  <c r="E1449"/>
  <c r="K1448"/>
  <c r="K1447"/>
  <c r="F1446"/>
  <c r="E1446"/>
  <c r="E1443"/>
  <c r="B1442"/>
  <c r="F1441"/>
  <c r="B1439"/>
  <c r="F1438"/>
  <c r="E1438"/>
  <c r="B1438"/>
  <c r="D1432"/>
  <c r="K1431"/>
  <c r="K1430"/>
  <c r="K1429"/>
  <c r="F1428"/>
  <c r="K1427"/>
  <c r="F1426"/>
  <c r="K1426"/>
  <c r="F1425"/>
  <c r="F1424"/>
  <c r="K1424"/>
  <c r="J1423"/>
  <c r="I1423"/>
  <c r="H1423"/>
  <c r="G1423"/>
  <c r="E1423"/>
  <c r="F1422"/>
  <c r="K1422"/>
  <c r="F1421"/>
  <c r="K1421"/>
  <c r="F1420"/>
  <c r="K1420"/>
  <c r="F1419"/>
  <c r="K1419"/>
  <c r="J1418"/>
  <c r="I1418"/>
  <c r="H1418"/>
  <c r="G1418"/>
  <c r="E1418"/>
  <c r="F1417"/>
  <c r="K1417"/>
  <c r="F1416"/>
  <c r="K1416"/>
  <c r="F1415"/>
  <c r="J1414"/>
  <c r="I1414"/>
  <c r="H1414"/>
  <c r="G1414"/>
  <c r="E1414"/>
  <c r="F1413"/>
  <c r="K1413"/>
  <c r="F1412"/>
  <c r="K1412"/>
  <c r="F1411"/>
  <c r="K1411"/>
  <c r="F1410"/>
  <c r="K1410"/>
  <c r="F1409"/>
  <c r="K1409"/>
  <c r="F1408"/>
  <c r="K1408"/>
  <c r="F1407"/>
  <c r="J1406"/>
  <c r="I1406"/>
  <c r="H1406"/>
  <c r="G1406"/>
  <c r="E1406"/>
  <c r="F1405"/>
  <c r="K1405"/>
  <c r="F1404"/>
  <c r="K1404"/>
  <c r="F1403"/>
  <c r="J1402"/>
  <c r="I1402"/>
  <c r="H1402"/>
  <c r="G1402"/>
  <c r="E1402"/>
  <c r="F1401"/>
  <c r="K1401"/>
  <c r="F1400"/>
  <c r="K1400"/>
  <c r="F1399"/>
  <c r="K1399"/>
  <c r="F1398"/>
  <c r="K1398"/>
  <c r="F1397"/>
  <c r="K1397"/>
  <c r="F1396"/>
  <c r="J1395"/>
  <c r="I1395"/>
  <c r="H1395"/>
  <c r="G1395"/>
  <c r="E1395"/>
  <c r="F1394"/>
  <c r="K1394"/>
  <c r="F1393"/>
  <c r="K1393"/>
  <c r="F1392"/>
  <c r="K1392"/>
  <c r="F1391"/>
  <c r="K1391"/>
  <c r="F1390"/>
  <c r="K1390"/>
  <c r="F1389"/>
  <c r="J1388"/>
  <c r="I1388"/>
  <c r="H1388"/>
  <c r="G1388"/>
  <c r="E1388"/>
  <c r="F1387"/>
  <c r="K1387"/>
  <c r="F1386"/>
  <c r="K1386"/>
  <c r="F1385"/>
  <c r="K1385"/>
  <c r="F1384"/>
  <c r="K1384"/>
  <c r="F1383"/>
  <c r="K1383"/>
  <c r="F1382"/>
  <c r="K1382"/>
  <c r="F1381"/>
  <c r="K1381"/>
  <c r="F1380"/>
  <c r="K1380"/>
  <c r="F1379"/>
  <c r="K1379"/>
  <c r="J1378"/>
  <c r="I1378"/>
  <c r="H1378"/>
  <c r="G1378"/>
  <c r="E1378"/>
  <c r="F1377"/>
  <c r="K1377"/>
  <c r="F1376"/>
  <c r="K1376"/>
  <c r="F1375"/>
  <c r="K1375"/>
  <c r="F1374"/>
  <c r="K1374"/>
  <c r="F1373"/>
  <c r="K1373"/>
  <c r="F1372"/>
  <c r="K1372"/>
  <c r="F1371"/>
  <c r="K1371"/>
  <c r="F1370"/>
  <c r="K1370"/>
  <c r="J1369"/>
  <c r="I1369"/>
  <c r="H1369"/>
  <c r="G1369"/>
  <c r="E1369"/>
  <c r="F1368"/>
  <c r="K1368"/>
  <c r="F1367"/>
  <c r="K1367"/>
  <c r="F1366"/>
  <c r="K1366"/>
  <c r="F1365"/>
  <c r="K1365"/>
  <c r="F1364"/>
  <c r="K1364"/>
  <c r="F1363"/>
  <c r="J1362"/>
  <c r="I1362"/>
  <c r="H1362"/>
  <c r="G1362"/>
  <c r="E1362"/>
  <c r="F1361"/>
  <c r="K1361"/>
  <c r="F1360"/>
  <c r="K1360"/>
  <c r="F1359"/>
  <c r="K1359"/>
  <c r="F1358"/>
  <c r="K1358"/>
  <c r="F1357"/>
  <c r="J1356"/>
  <c r="I1356"/>
  <c r="H1356"/>
  <c r="G1356"/>
  <c r="E1356"/>
  <c r="F1355"/>
  <c r="K1355"/>
  <c r="F1354"/>
  <c r="K1354"/>
  <c r="F1353"/>
  <c r="K1353"/>
  <c r="J1352"/>
  <c r="I1352"/>
  <c r="H1352"/>
  <c r="G1352"/>
  <c r="E1352"/>
  <c r="F1351"/>
  <c r="K1351"/>
  <c r="F1350"/>
  <c r="K1350"/>
  <c r="F1349"/>
  <c r="K1349"/>
  <c r="F1348"/>
  <c r="K1348"/>
  <c r="F1347"/>
  <c r="K1347"/>
  <c r="F1346"/>
  <c r="K1346"/>
  <c r="F1345"/>
  <c r="K1345"/>
  <c r="F1344"/>
  <c r="K1344"/>
  <c r="F1343"/>
  <c r="K1343"/>
  <c r="F1342"/>
  <c r="K1342"/>
  <c r="F1341"/>
  <c r="K1341"/>
  <c r="F1340"/>
  <c r="K1340"/>
  <c r="F1339"/>
  <c r="K1339"/>
  <c r="F1338"/>
  <c r="K1338"/>
  <c r="F1337"/>
  <c r="K1337"/>
  <c r="F1336"/>
  <c r="K1336"/>
  <c r="F1335"/>
  <c r="J1334"/>
  <c r="I1334"/>
  <c r="H1334"/>
  <c r="G1334"/>
  <c r="E1334"/>
  <c r="F1333"/>
  <c r="K1333"/>
  <c r="F1332"/>
  <c r="K1332"/>
  <c r="F1331"/>
  <c r="F1330"/>
  <c r="K1330"/>
  <c r="F1329"/>
  <c r="K1329"/>
  <c r="F1328"/>
  <c r="K1328"/>
  <c r="F1327"/>
  <c r="K1327"/>
  <c r="C1327"/>
  <c r="F1326"/>
  <c r="K1326"/>
  <c r="J1325"/>
  <c r="I1325"/>
  <c r="K1325"/>
  <c r="H1325"/>
  <c r="G1325"/>
  <c r="E1325"/>
  <c r="F1324"/>
  <c r="K1324"/>
  <c r="F1323"/>
  <c r="K1323"/>
  <c r="F1322"/>
  <c r="F1321"/>
  <c r="K1321"/>
  <c r="F1320"/>
  <c r="K1320"/>
  <c r="J1319"/>
  <c r="I1319"/>
  <c r="H1319"/>
  <c r="G1319"/>
  <c r="E1319"/>
  <c r="F1318"/>
  <c r="K1318"/>
  <c r="F1317"/>
  <c r="K1317"/>
  <c r="J1316"/>
  <c r="I1316"/>
  <c r="H1316"/>
  <c r="G1316"/>
  <c r="E1316"/>
  <c r="C1313"/>
  <c r="L1432"/>
  <c r="E1307"/>
  <c r="B1306"/>
  <c r="F1305"/>
  <c r="B1303"/>
  <c r="F1302"/>
  <c r="E1302"/>
  <c r="B1302"/>
  <c r="K1294"/>
  <c r="K1293"/>
  <c r="K1292"/>
  <c r="K1291"/>
  <c r="K1290"/>
  <c r="K1289"/>
  <c r="K1288"/>
  <c r="K1287"/>
  <c r="K1286"/>
  <c r="K1285"/>
  <c r="K1284"/>
  <c r="K1283"/>
  <c r="K1282"/>
  <c r="K1281"/>
  <c r="K1280"/>
  <c r="K1279"/>
  <c r="K1278"/>
  <c r="K1277"/>
  <c r="F1276"/>
  <c r="E1276"/>
  <c r="K1275"/>
  <c r="K1274"/>
  <c r="F1273"/>
  <c r="E1273"/>
  <c r="K1273"/>
  <c r="E1270"/>
  <c r="B1269"/>
  <c r="F1268"/>
  <c r="B1266"/>
  <c r="F1265"/>
  <c r="E1265"/>
  <c r="B1265"/>
  <c r="D1259"/>
  <c r="K1258"/>
  <c r="K1257"/>
  <c r="K1256"/>
  <c r="F1255"/>
  <c r="K1254"/>
  <c r="F1253"/>
  <c r="K1253"/>
  <c r="F1252"/>
  <c r="K1252"/>
  <c r="F1251"/>
  <c r="J1250"/>
  <c r="I1250"/>
  <c r="H1250"/>
  <c r="G1250"/>
  <c r="E1250"/>
  <c r="F1249"/>
  <c r="K1249"/>
  <c r="F1248"/>
  <c r="K1248"/>
  <c r="F1247"/>
  <c r="K1247"/>
  <c r="F1246"/>
  <c r="J1245"/>
  <c r="I1245"/>
  <c r="H1245"/>
  <c r="G1245"/>
  <c r="E1245"/>
  <c r="F1244"/>
  <c r="K1244"/>
  <c r="F1243"/>
  <c r="K1243"/>
  <c r="F1242"/>
  <c r="K1242"/>
  <c r="J1241"/>
  <c r="I1241"/>
  <c r="H1241"/>
  <c r="G1241"/>
  <c r="E1241"/>
  <c r="F1240"/>
  <c r="K1240"/>
  <c r="F1239"/>
  <c r="K1239"/>
  <c r="F1238"/>
  <c r="K1238"/>
  <c r="F1237"/>
  <c r="K1237"/>
  <c r="F1236"/>
  <c r="K1236"/>
  <c r="F1235"/>
  <c r="K1235"/>
  <c r="F1234"/>
  <c r="K1234"/>
  <c r="J1233"/>
  <c r="I1233"/>
  <c r="H1233"/>
  <c r="G1233"/>
  <c r="E1233"/>
  <c r="F1232"/>
  <c r="K1232"/>
  <c r="F1231"/>
  <c r="K1231"/>
  <c r="F1230"/>
  <c r="J1229"/>
  <c r="I1229"/>
  <c r="H1229"/>
  <c r="G1229"/>
  <c r="E1229"/>
  <c r="F1228"/>
  <c r="K1228"/>
  <c r="F1227"/>
  <c r="K1227"/>
  <c r="F1226"/>
  <c r="K1226"/>
  <c r="F1225"/>
  <c r="K1225"/>
  <c r="F1224"/>
  <c r="F1223"/>
  <c r="K1223"/>
  <c r="J1222"/>
  <c r="I1222"/>
  <c r="H1222"/>
  <c r="G1222"/>
  <c r="E1222"/>
  <c r="F1221"/>
  <c r="K1221"/>
  <c r="F1220"/>
  <c r="K1220"/>
  <c r="F1219"/>
  <c r="K1219"/>
  <c r="F1218"/>
  <c r="K1218"/>
  <c r="F1217"/>
  <c r="K1217"/>
  <c r="F1216"/>
  <c r="J1215"/>
  <c r="I1215"/>
  <c r="H1215"/>
  <c r="G1215"/>
  <c r="E1215"/>
  <c r="F1214"/>
  <c r="K1214"/>
  <c r="F1213"/>
  <c r="K1213"/>
  <c r="F1212"/>
  <c r="K1212"/>
  <c r="F1211"/>
  <c r="K1211"/>
  <c r="F1210"/>
  <c r="K1210"/>
  <c r="F1209"/>
  <c r="K1209"/>
  <c r="F1208"/>
  <c r="K1208"/>
  <c r="F1207"/>
  <c r="K1207"/>
  <c r="F1206"/>
  <c r="J1205"/>
  <c r="I1205"/>
  <c r="H1205"/>
  <c r="G1205"/>
  <c r="E1205"/>
  <c r="F1204"/>
  <c r="K1204"/>
  <c r="F1203"/>
  <c r="K1203"/>
  <c r="F1202"/>
  <c r="K1202"/>
  <c r="F1201"/>
  <c r="K1201"/>
  <c r="F1200"/>
  <c r="K1200"/>
  <c r="F1199"/>
  <c r="K1199"/>
  <c r="F1198"/>
  <c r="F1197"/>
  <c r="J1196"/>
  <c r="I1196"/>
  <c r="H1196"/>
  <c r="G1196"/>
  <c r="E1196"/>
  <c r="F1195"/>
  <c r="K1195"/>
  <c r="F1194"/>
  <c r="K1194"/>
  <c r="F1193"/>
  <c r="K1193"/>
  <c r="F1192"/>
  <c r="K1192"/>
  <c r="F1191"/>
  <c r="K1191"/>
  <c r="F1190"/>
  <c r="K1190"/>
  <c r="J1189"/>
  <c r="I1189"/>
  <c r="H1189"/>
  <c r="G1189"/>
  <c r="E1189"/>
  <c r="F1188"/>
  <c r="K1188"/>
  <c r="F1187"/>
  <c r="K1187"/>
  <c r="F1186"/>
  <c r="K1186"/>
  <c r="F1185"/>
  <c r="K1185"/>
  <c r="F1184"/>
  <c r="J1183"/>
  <c r="I1183"/>
  <c r="H1183"/>
  <c r="G1183"/>
  <c r="E1183"/>
  <c r="F1182"/>
  <c r="K1182"/>
  <c r="F1181"/>
  <c r="K1181"/>
  <c r="F1180"/>
  <c r="K1180"/>
  <c r="J1179"/>
  <c r="I1179"/>
  <c r="H1179"/>
  <c r="G1179"/>
  <c r="E1179"/>
  <c r="F1178"/>
  <c r="K1178"/>
  <c r="F1177"/>
  <c r="K1177"/>
  <c r="F1176"/>
  <c r="K1176"/>
  <c r="F1175"/>
  <c r="K1175"/>
  <c r="F1174"/>
  <c r="K1174"/>
  <c r="F1173"/>
  <c r="K1173"/>
  <c r="F1172"/>
  <c r="K1172"/>
  <c r="F1171"/>
  <c r="K1171"/>
  <c r="F1170"/>
  <c r="K1170"/>
  <c r="F1169"/>
  <c r="K1169"/>
  <c r="F1168"/>
  <c r="K1168"/>
  <c r="F1167"/>
  <c r="K1167"/>
  <c r="F1166"/>
  <c r="K1166"/>
  <c r="F1165"/>
  <c r="F1164"/>
  <c r="K1164"/>
  <c r="F1163"/>
  <c r="K1163"/>
  <c r="F1162"/>
  <c r="K1162"/>
  <c r="J1161"/>
  <c r="I1161"/>
  <c r="H1161"/>
  <c r="G1161"/>
  <c r="E1161"/>
  <c r="F1160"/>
  <c r="K1160"/>
  <c r="F1159"/>
  <c r="K1159"/>
  <c r="F1158"/>
  <c r="K1158"/>
  <c r="F1157"/>
  <c r="K1157"/>
  <c r="F1156"/>
  <c r="K1156"/>
  <c r="F1155"/>
  <c r="F1154"/>
  <c r="K1154"/>
  <c r="C1154"/>
  <c r="F1153"/>
  <c r="K1153"/>
  <c r="J1152"/>
  <c r="I1152"/>
  <c r="H1152"/>
  <c r="G1152"/>
  <c r="E1152"/>
  <c r="F1151"/>
  <c r="K1151"/>
  <c r="F1150"/>
  <c r="K1150"/>
  <c r="F1149"/>
  <c r="K1149"/>
  <c r="F1148"/>
  <c r="K1148"/>
  <c r="F1147"/>
  <c r="K1147"/>
  <c r="J1146"/>
  <c r="I1146"/>
  <c r="H1146"/>
  <c r="G1146"/>
  <c r="E1146"/>
  <c r="F1145"/>
  <c r="K1145"/>
  <c r="F1144"/>
  <c r="J1143"/>
  <c r="J1259"/>
  <c r="I1143"/>
  <c r="H1143"/>
  <c r="G1143"/>
  <c r="E1143"/>
  <c r="C1140"/>
  <c r="C1141" s="1"/>
  <c r="E1134"/>
  <c r="B1133"/>
  <c r="F1132"/>
  <c r="B1130"/>
  <c r="F1129"/>
  <c r="E1129"/>
  <c r="B1129"/>
  <c r="K1121"/>
  <c r="K1120"/>
  <c r="K1119"/>
  <c r="K1118"/>
  <c r="K1117"/>
  <c r="K1116"/>
  <c r="K1115"/>
  <c r="K1114"/>
  <c r="K1113"/>
  <c r="K1112"/>
  <c r="K1111"/>
  <c r="K1110"/>
  <c r="K1109"/>
  <c r="K1108"/>
  <c r="K1107"/>
  <c r="K1106"/>
  <c r="K1105"/>
  <c r="K1104"/>
  <c r="F1103"/>
  <c r="E1103"/>
  <c r="K1103"/>
  <c r="K1102"/>
  <c r="K1101"/>
  <c r="F1100"/>
  <c r="E1100"/>
  <c r="K1100"/>
  <c r="E1097"/>
  <c r="B1096"/>
  <c r="F1095"/>
  <c r="B1093"/>
  <c r="F1092"/>
  <c r="E1092"/>
  <c r="B1092"/>
  <c r="D1086"/>
  <c r="K1085"/>
  <c r="K1084"/>
  <c r="K1083"/>
  <c r="F1082"/>
  <c r="K1082"/>
  <c r="K1081"/>
  <c r="F1080"/>
  <c r="K1080"/>
  <c r="F1079"/>
  <c r="K1079"/>
  <c r="F1078"/>
  <c r="K1078"/>
  <c r="J1077"/>
  <c r="I1077"/>
  <c r="H1077"/>
  <c r="G1077"/>
  <c r="E1077"/>
  <c r="F1076"/>
  <c r="K1076"/>
  <c r="F1075"/>
  <c r="K1075"/>
  <c r="F1074"/>
  <c r="K1074"/>
  <c r="F1073"/>
  <c r="K1073"/>
  <c r="J1072"/>
  <c r="I1072"/>
  <c r="H1072"/>
  <c r="G1072"/>
  <c r="E1072"/>
  <c r="F1071"/>
  <c r="K1071"/>
  <c r="F1070"/>
  <c r="K1070"/>
  <c r="F1069"/>
  <c r="J1068"/>
  <c r="I1068"/>
  <c r="H1068"/>
  <c r="G1068"/>
  <c r="E1068"/>
  <c r="F1067"/>
  <c r="K1067"/>
  <c r="F1066"/>
  <c r="K1066"/>
  <c r="F1065"/>
  <c r="K1065"/>
  <c r="F1064"/>
  <c r="K1064"/>
  <c r="F1063"/>
  <c r="K1063"/>
  <c r="F1062"/>
  <c r="K1062"/>
  <c r="F1061"/>
  <c r="J1060"/>
  <c r="I1060"/>
  <c r="H1060"/>
  <c r="G1060"/>
  <c r="E1060"/>
  <c r="F1059"/>
  <c r="K1059"/>
  <c r="F1058"/>
  <c r="K1058"/>
  <c r="F1057"/>
  <c r="F1056"/>
  <c r="K1057"/>
  <c r="J1056"/>
  <c r="I1056"/>
  <c r="H1056"/>
  <c r="G1056"/>
  <c r="E1056"/>
  <c r="F1055"/>
  <c r="K1055"/>
  <c r="F1054"/>
  <c r="K1054"/>
  <c r="F1053"/>
  <c r="K1053"/>
  <c r="F1052"/>
  <c r="K1052"/>
  <c r="F1051"/>
  <c r="K1051"/>
  <c r="F1050"/>
  <c r="J1049"/>
  <c r="I1049"/>
  <c r="H1049"/>
  <c r="G1049"/>
  <c r="E1049"/>
  <c r="F1048"/>
  <c r="K1048"/>
  <c r="F1047"/>
  <c r="K1047"/>
  <c r="F1046"/>
  <c r="K1046"/>
  <c r="F1045"/>
  <c r="K1045"/>
  <c r="F1044"/>
  <c r="K1044"/>
  <c r="F1043"/>
  <c r="J1042"/>
  <c r="I1042"/>
  <c r="H1042"/>
  <c r="G1042"/>
  <c r="E1042"/>
  <c r="F1041"/>
  <c r="K1041"/>
  <c r="F1040"/>
  <c r="K1040"/>
  <c r="F1039"/>
  <c r="K1039"/>
  <c r="F1038"/>
  <c r="K1038"/>
  <c r="F1037"/>
  <c r="K1037"/>
  <c r="F1036"/>
  <c r="K1036"/>
  <c r="F1035"/>
  <c r="K1035"/>
  <c r="F1034"/>
  <c r="K1034"/>
  <c r="F1033"/>
  <c r="J1032"/>
  <c r="I1032"/>
  <c r="H1032"/>
  <c r="G1032"/>
  <c r="E1032"/>
  <c r="F1031"/>
  <c r="K1031"/>
  <c r="F1030"/>
  <c r="K1030"/>
  <c r="F1029"/>
  <c r="K1029"/>
  <c r="F1028"/>
  <c r="K1028"/>
  <c r="F1027"/>
  <c r="K1027"/>
  <c r="F1026"/>
  <c r="K1026"/>
  <c r="F1025"/>
  <c r="K1025"/>
  <c r="F1024"/>
  <c r="K1024"/>
  <c r="J1023"/>
  <c r="I1023"/>
  <c r="H1023"/>
  <c r="G1023"/>
  <c r="E1023"/>
  <c r="F1022"/>
  <c r="K1022"/>
  <c r="F1021"/>
  <c r="K1021"/>
  <c r="F1020"/>
  <c r="K1020"/>
  <c r="F1019"/>
  <c r="K1019"/>
  <c r="F1018"/>
  <c r="K1018"/>
  <c r="F1017"/>
  <c r="J1016"/>
  <c r="I1016"/>
  <c r="H1016"/>
  <c r="G1016"/>
  <c r="E1016"/>
  <c r="F1015"/>
  <c r="K1015"/>
  <c r="F1014"/>
  <c r="K1014"/>
  <c r="F1013"/>
  <c r="K1013"/>
  <c r="F1012"/>
  <c r="K1012"/>
  <c r="F1011"/>
  <c r="K1011"/>
  <c r="J1010"/>
  <c r="I1010"/>
  <c r="H1010"/>
  <c r="G1010"/>
  <c r="E1010"/>
  <c r="F1009"/>
  <c r="K1009"/>
  <c r="F1008"/>
  <c r="K1008"/>
  <c r="F1007"/>
  <c r="J1006"/>
  <c r="I1006"/>
  <c r="H1006"/>
  <c r="G1006"/>
  <c r="E1006"/>
  <c r="F1005"/>
  <c r="K1005"/>
  <c r="F1004"/>
  <c r="K1004"/>
  <c r="F1003"/>
  <c r="K1003"/>
  <c r="F1002"/>
  <c r="F1001"/>
  <c r="K1001"/>
  <c r="F1000"/>
  <c r="K1000"/>
  <c r="F999"/>
  <c r="K999"/>
  <c r="F998"/>
  <c r="K998"/>
  <c r="F997"/>
  <c r="K997"/>
  <c r="F996"/>
  <c r="K996"/>
  <c r="F995"/>
  <c r="K995"/>
  <c r="F994"/>
  <c r="K994"/>
  <c r="F993"/>
  <c r="K993"/>
  <c r="F992"/>
  <c r="K992"/>
  <c r="F991"/>
  <c r="K991"/>
  <c r="F990"/>
  <c r="K990"/>
  <c r="F989"/>
  <c r="K989"/>
  <c r="J988"/>
  <c r="I988"/>
  <c r="H988"/>
  <c r="G988"/>
  <c r="E988"/>
  <c r="F987"/>
  <c r="K987"/>
  <c r="F986"/>
  <c r="K986"/>
  <c r="F985"/>
  <c r="K985"/>
  <c r="F984"/>
  <c r="K984"/>
  <c r="F983"/>
  <c r="K983"/>
  <c r="F982"/>
  <c r="F981"/>
  <c r="K981"/>
  <c r="C981"/>
  <c r="K980"/>
  <c r="F980"/>
  <c r="J979"/>
  <c r="I979"/>
  <c r="H979"/>
  <c r="G979"/>
  <c r="E979"/>
  <c r="F978"/>
  <c r="K978"/>
  <c r="F977"/>
  <c r="K977"/>
  <c r="F976"/>
  <c r="K976"/>
  <c r="F975"/>
  <c r="K975"/>
  <c r="F974"/>
  <c r="K974"/>
  <c r="J973"/>
  <c r="J1086"/>
  <c r="I973"/>
  <c r="H973"/>
  <c r="G973"/>
  <c r="E973"/>
  <c r="K973"/>
  <c r="F972"/>
  <c r="K972"/>
  <c r="F971"/>
  <c r="J970"/>
  <c r="I970"/>
  <c r="H970"/>
  <c r="G970"/>
  <c r="E970"/>
  <c r="C967"/>
  <c r="E961"/>
  <c r="B960"/>
  <c r="F959"/>
  <c r="B957"/>
  <c r="F956"/>
  <c r="E956"/>
  <c r="B956"/>
  <c r="K948"/>
  <c r="K947"/>
  <c r="K946"/>
  <c r="K945"/>
  <c r="K944"/>
  <c r="K943"/>
  <c r="K942"/>
  <c r="K941"/>
  <c r="K940"/>
  <c r="K939"/>
  <c r="K938"/>
  <c r="K937"/>
  <c r="K936"/>
  <c r="K935"/>
  <c r="K934"/>
  <c r="K933"/>
  <c r="K932"/>
  <c r="K931"/>
  <c r="K930"/>
  <c r="K929"/>
  <c r="K928"/>
  <c r="K927"/>
  <c r="K919"/>
  <c r="E924"/>
  <c r="B923"/>
  <c r="F922"/>
  <c r="B920"/>
  <c r="F919"/>
  <c r="E919"/>
  <c r="B919"/>
  <c r="D913"/>
  <c r="K912"/>
  <c r="K911"/>
  <c r="K910"/>
  <c r="F909"/>
  <c r="K908"/>
  <c r="F907"/>
  <c r="K907"/>
  <c r="F906"/>
  <c r="K906"/>
  <c r="F905"/>
  <c r="J904"/>
  <c r="I904"/>
  <c r="H904"/>
  <c r="G904"/>
  <c r="E904"/>
  <c r="F903"/>
  <c r="K903"/>
  <c r="F902"/>
  <c r="K902"/>
  <c r="F901"/>
  <c r="K901"/>
  <c r="F900"/>
  <c r="K900"/>
  <c r="J899"/>
  <c r="I899"/>
  <c r="H899"/>
  <c r="G899"/>
  <c r="E899"/>
  <c r="F898"/>
  <c r="K898"/>
  <c r="F897"/>
  <c r="K897"/>
  <c r="F896"/>
  <c r="J895"/>
  <c r="I895"/>
  <c r="H895"/>
  <c r="G895"/>
  <c r="E895"/>
  <c r="F894"/>
  <c r="K894"/>
  <c r="F893"/>
  <c r="K893"/>
  <c r="F892"/>
  <c r="K892"/>
  <c r="F891"/>
  <c r="K891"/>
  <c r="F890"/>
  <c r="K890"/>
  <c r="F889"/>
  <c r="K889"/>
  <c r="F888"/>
  <c r="F887"/>
  <c r="K888"/>
  <c r="J887"/>
  <c r="I887"/>
  <c r="H887"/>
  <c r="G887"/>
  <c r="E887"/>
  <c r="K887"/>
  <c r="F886"/>
  <c r="K886"/>
  <c r="F885"/>
  <c r="K885"/>
  <c r="F884"/>
  <c r="J883"/>
  <c r="I883"/>
  <c r="H883"/>
  <c r="G883"/>
  <c r="E883"/>
  <c r="F882"/>
  <c r="K882"/>
  <c r="F881"/>
  <c r="K881"/>
  <c r="F880"/>
  <c r="K880"/>
  <c r="F879"/>
  <c r="K879"/>
  <c r="F878"/>
  <c r="K878"/>
  <c r="F877"/>
  <c r="K877"/>
  <c r="J876"/>
  <c r="I876"/>
  <c r="H876"/>
  <c r="G876"/>
  <c r="E876"/>
  <c r="F875"/>
  <c r="K875"/>
  <c r="F874"/>
  <c r="K874"/>
  <c r="F873"/>
  <c r="K873"/>
  <c r="F872"/>
  <c r="K872"/>
  <c r="F871"/>
  <c r="K871"/>
  <c r="F870"/>
  <c r="K870"/>
  <c r="J869"/>
  <c r="I869"/>
  <c r="H869"/>
  <c r="G869"/>
  <c r="E869"/>
  <c r="F868"/>
  <c r="K868"/>
  <c r="F867"/>
  <c r="K867"/>
  <c r="F866"/>
  <c r="K866"/>
  <c r="F865"/>
  <c r="K865"/>
  <c r="F864"/>
  <c r="K864"/>
  <c r="F863"/>
  <c r="K863"/>
  <c r="F862"/>
  <c r="K862"/>
  <c r="F861"/>
  <c r="K861"/>
  <c r="F860"/>
  <c r="K860"/>
  <c r="J859"/>
  <c r="I859"/>
  <c r="H859"/>
  <c r="G859"/>
  <c r="E859"/>
  <c r="F858"/>
  <c r="K858"/>
  <c r="F857"/>
  <c r="K857"/>
  <c r="F856"/>
  <c r="K856"/>
  <c r="F855"/>
  <c r="K855"/>
  <c r="F854"/>
  <c r="K854"/>
  <c r="F853"/>
  <c r="K853"/>
  <c r="F852"/>
  <c r="K852"/>
  <c r="F851"/>
  <c r="K851"/>
  <c r="J850"/>
  <c r="I850"/>
  <c r="H850"/>
  <c r="G850"/>
  <c r="E850"/>
  <c r="F849"/>
  <c r="K849"/>
  <c r="F848"/>
  <c r="K848"/>
  <c r="F847"/>
  <c r="K847"/>
  <c r="F846"/>
  <c r="K846"/>
  <c r="F845"/>
  <c r="K845"/>
  <c r="F844"/>
  <c r="K844"/>
  <c r="J843"/>
  <c r="I843"/>
  <c r="H843"/>
  <c r="G843"/>
  <c r="E843"/>
  <c r="F842"/>
  <c r="K842"/>
  <c r="F841"/>
  <c r="K841"/>
  <c r="F840"/>
  <c r="K840"/>
  <c r="F839"/>
  <c r="K839"/>
  <c r="F838"/>
  <c r="K838"/>
  <c r="J837"/>
  <c r="I837"/>
  <c r="H837"/>
  <c r="G837"/>
  <c r="E837"/>
  <c r="F836"/>
  <c r="K836"/>
  <c r="F835"/>
  <c r="K835"/>
  <c r="F834"/>
  <c r="K834"/>
  <c r="J833"/>
  <c r="I833"/>
  <c r="H833"/>
  <c r="G833"/>
  <c r="E833"/>
  <c r="K833"/>
  <c r="F832"/>
  <c r="K832"/>
  <c r="F831"/>
  <c r="K831"/>
  <c r="F830"/>
  <c r="K830"/>
  <c r="F829"/>
  <c r="K829"/>
  <c r="F828"/>
  <c r="K828"/>
  <c r="F827"/>
  <c r="K827"/>
  <c r="F826"/>
  <c r="K826"/>
  <c r="F825"/>
  <c r="K825"/>
  <c r="F824"/>
  <c r="K824"/>
  <c r="F823"/>
  <c r="K823"/>
  <c r="F822"/>
  <c r="K822"/>
  <c r="F821"/>
  <c r="K821"/>
  <c r="F820"/>
  <c r="K820"/>
  <c r="F819"/>
  <c r="K819"/>
  <c r="F818"/>
  <c r="K818"/>
  <c r="F817"/>
  <c r="K817"/>
  <c r="K816"/>
  <c r="F816"/>
  <c r="J815"/>
  <c r="I815"/>
  <c r="H815"/>
  <c r="G815"/>
  <c r="E815"/>
  <c r="F814"/>
  <c r="K814"/>
  <c r="F813"/>
  <c r="K813"/>
  <c r="F812"/>
  <c r="K812"/>
  <c r="F811"/>
  <c r="K811"/>
  <c r="F810"/>
  <c r="K810"/>
  <c r="F809"/>
  <c r="K809"/>
  <c r="F808"/>
  <c r="K808"/>
  <c r="C808"/>
  <c r="K807"/>
  <c r="F807"/>
  <c r="J806"/>
  <c r="I806"/>
  <c r="H806"/>
  <c r="G806"/>
  <c r="E806"/>
  <c r="F805"/>
  <c r="K805"/>
  <c r="F804"/>
  <c r="K804"/>
  <c r="F803"/>
  <c r="K803"/>
  <c r="F802"/>
  <c r="K802"/>
  <c r="F801"/>
  <c r="K801"/>
  <c r="J800"/>
  <c r="I800"/>
  <c r="H800"/>
  <c r="G800"/>
  <c r="E800"/>
  <c r="K800"/>
  <c r="F799"/>
  <c r="K799"/>
  <c r="F798"/>
  <c r="K798"/>
  <c r="J797"/>
  <c r="I797"/>
  <c r="H797"/>
  <c r="G797"/>
  <c r="E797"/>
  <c r="C794"/>
  <c r="L913" s="1"/>
  <c r="E788"/>
  <c r="B787"/>
  <c r="F786"/>
  <c r="B784"/>
  <c r="F783"/>
  <c r="E783"/>
  <c r="B783"/>
  <c r="K775"/>
  <c r="K774"/>
  <c r="K773"/>
  <c r="K772"/>
  <c r="K771"/>
  <c r="K770"/>
  <c r="K769"/>
  <c r="K768"/>
  <c r="K767"/>
  <c r="K766"/>
  <c r="K765"/>
  <c r="K764"/>
  <c r="K763"/>
  <c r="K762"/>
  <c r="K761"/>
  <c r="K760"/>
  <c r="K759"/>
  <c r="K758"/>
  <c r="F757"/>
  <c r="E757"/>
  <c r="K756"/>
  <c r="K755"/>
  <c r="F754"/>
  <c r="E754"/>
  <c r="E751"/>
  <c r="B750"/>
  <c r="F749"/>
  <c r="B747"/>
  <c r="F746"/>
  <c r="E746"/>
  <c r="B746"/>
  <c r="D740"/>
  <c r="K739"/>
  <c r="K738"/>
  <c r="K737"/>
  <c r="F736"/>
  <c r="K735"/>
  <c r="F734"/>
  <c r="K734"/>
  <c r="F733"/>
  <c r="K733"/>
  <c r="F732"/>
  <c r="K732"/>
  <c r="J731"/>
  <c r="I731"/>
  <c r="H731"/>
  <c r="G731"/>
  <c r="E731"/>
  <c r="F730"/>
  <c r="K730"/>
  <c r="F729"/>
  <c r="K729"/>
  <c r="F728"/>
  <c r="K728"/>
  <c r="F727"/>
  <c r="K727"/>
  <c r="J726"/>
  <c r="I726"/>
  <c r="H726"/>
  <c r="G726"/>
  <c r="E726"/>
  <c r="F725"/>
  <c r="K725"/>
  <c r="F724"/>
  <c r="K724"/>
  <c r="F723"/>
  <c r="K723"/>
  <c r="J722"/>
  <c r="I722"/>
  <c r="H722"/>
  <c r="G722"/>
  <c r="E722"/>
  <c r="F721"/>
  <c r="K721"/>
  <c r="F720"/>
  <c r="K720"/>
  <c r="F719"/>
  <c r="K719"/>
  <c r="F718"/>
  <c r="K718"/>
  <c r="F717"/>
  <c r="K717"/>
  <c r="F716"/>
  <c r="F715"/>
  <c r="K715"/>
  <c r="J714"/>
  <c r="I714"/>
  <c r="H714"/>
  <c r="G714"/>
  <c r="E714"/>
  <c r="F713"/>
  <c r="K713"/>
  <c r="F712"/>
  <c r="K712"/>
  <c r="F711"/>
  <c r="J710"/>
  <c r="I710"/>
  <c r="H710"/>
  <c r="G710"/>
  <c r="E710"/>
  <c r="F709"/>
  <c r="K709"/>
  <c r="F708"/>
  <c r="K708"/>
  <c r="F707"/>
  <c r="K707"/>
  <c r="F706"/>
  <c r="K706"/>
  <c r="F705"/>
  <c r="K705"/>
  <c r="F704"/>
  <c r="K704"/>
  <c r="J703"/>
  <c r="I703"/>
  <c r="H703"/>
  <c r="G703"/>
  <c r="E703"/>
  <c r="F702"/>
  <c r="K702"/>
  <c r="F701"/>
  <c r="K701"/>
  <c r="F700"/>
  <c r="K700"/>
  <c r="F699"/>
  <c r="K699"/>
  <c r="F698"/>
  <c r="F697"/>
  <c r="K697"/>
  <c r="J696"/>
  <c r="I696"/>
  <c r="H696"/>
  <c r="G696"/>
  <c r="E696"/>
  <c r="F695"/>
  <c r="K695"/>
  <c r="F694"/>
  <c r="K694"/>
  <c r="F693"/>
  <c r="K693"/>
  <c r="F692"/>
  <c r="K692"/>
  <c r="F691"/>
  <c r="K691"/>
  <c r="F690"/>
  <c r="K690"/>
  <c r="F689"/>
  <c r="K689"/>
  <c r="F688"/>
  <c r="F687"/>
  <c r="K687"/>
  <c r="J686"/>
  <c r="I686"/>
  <c r="H686"/>
  <c r="G686"/>
  <c r="E686"/>
  <c r="F685"/>
  <c r="K685"/>
  <c r="F684"/>
  <c r="K684"/>
  <c r="F683"/>
  <c r="K683"/>
  <c r="F682"/>
  <c r="K682"/>
  <c r="F681"/>
  <c r="K681"/>
  <c r="F680"/>
  <c r="K680"/>
  <c r="F679"/>
  <c r="F678"/>
  <c r="K678"/>
  <c r="J677"/>
  <c r="I677"/>
  <c r="H677"/>
  <c r="G677"/>
  <c r="E677"/>
  <c r="F676"/>
  <c r="K676"/>
  <c r="F675"/>
  <c r="K675"/>
  <c r="F674"/>
  <c r="K674"/>
  <c r="F673"/>
  <c r="K673"/>
  <c r="F672"/>
  <c r="K672"/>
  <c r="F671"/>
  <c r="J670"/>
  <c r="I670"/>
  <c r="H670"/>
  <c r="G670"/>
  <c r="E670"/>
  <c r="F669"/>
  <c r="K669"/>
  <c r="F668"/>
  <c r="K668"/>
  <c r="F667"/>
  <c r="K667"/>
  <c r="F666"/>
  <c r="F665"/>
  <c r="K665"/>
  <c r="J664"/>
  <c r="I664"/>
  <c r="H664"/>
  <c r="G664"/>
  <c r="E664"/>
  <c r="F663"/>
  <c r="K663"/>
  <c r="F662"/>
  <c r="K662"/>
  <c r="F661"/>
  <c r="J660"/>
  <c r="I660"/>
  <c r="H660"/>
  <c r="G660"/>
  <c r="E660"/>
  <c r="F659"/>
  <c r="K659"/>
  <c r="F658"/>
  <c r="K658"/>
  <c r="F657"/>
  <c r="K657"/>
  <c r="F656"/>
  <c r="K656"/>
  <c r="F655"/>
  <c r="K655"/>
  <c r="F654"/>
  <c r="K654"/>
  <c r="F653"/>
  <c r="K653"/>
  <c r="F652"/>
  <c r="K652"/>
  <c r="F651"/>
  <c r="K651"/>
  <c r="F650"/>
  <c r="K650"/>
  <c r="F649"/>
  <c r="K649"/>
  <c r="F648"/>
  <c r="K648"/>
  <c r="F647"/>
  <c r="K647"/>
  <c r="F646"/>
  <c r="K646"/>
  <c r="F645"/>
  <c r="K645"/>
  <c r="F644"/>
  <c r="K644"/>
  <c r="F643"/>
  <c r="K643"/>
  <c r="J642"/>
  <c r="I642"/>
  <c r="H642"/>
  <c r="G642"/>
  <c r="E642"/>
  <c r="F641"/>
  <c r="K641"/>
  <c r="F640"/>
  <c r="K640"/>
  <c r="F639"/>
  <c r="K639"/>
  <c r="F638"/>
  <c r="K638"/>
  <c r="F637"/>
  <c r="K637"/>
  <c r="F636"/>
  <c r="F635"/>
  <c r="K635"/>
  <c r="C635"/>
  <c r="K634"/>
  <c r="F634"/>
  <c r="J633"/>
  <c r="I633"/>
  <c r="H633"/>
  <c r="G633"/>
  <c r="E633"/>
  <c r="F632"/>
  <c r="K632"/>
  <c r="F631"/>
  <c r="K631"/>
  <c r="F630"/>
  <c r="K630"/>
  <c r="F629"/>
  <c r="F628"/>
  <c r="K628"/>
  <c r="J627"/>
  <c r="I627"/>
  <c r="H627"/>
  <c r="G627"/>
  <c r="E627"/>
  <c r="K627"/>
  <c r="F626"/>
  <c r="K626"/>
  <c r="F625"/>
  <c r="F624"/>
  <c r="K625"/>
  <c r="J624"/>
  <c r="I624"/>
  <c r="H624"/>
  <c r="H740"/>
  <c r="G624"/>
  <c r="E624"/>
  <c r="C621"/>
  <c r="L740"/>
  <c r="E615"/>
  <c r="B614"/>
  <c r="F613"/>
  <c r="B611"/>
  <c r="F610"/>
  <c r="E610"/>
  <c r="B610"/>
  <c r="M163" i="4"/>
  <c r="L163"/>
  <c r="M160"/>
  <c r="L160"/>
  <c r="L24"/>
  <c r="C3" i="3"/>
  <c r="E183"/>
  <c r="L83" i="4"/>
  <c r="R85"/>
  <c r="M85"/>
  <c r="R89"/>
  <c r="M89"/>
  <c r="P129" i="9"/>
  <c r="P127"/>
  <c r="I2"/>
  <c r="F13" i="1"/>
  <c r="C132" i="9"/>
  <c r="P128"/>
  <c r="P121"/>
  <c r="P116"/>
  <c r="F116" s="1"/>
  <c r="P115"/>
  <c r="P117" s="1"/>
  <c r="P112"/>
  <c r="P111"/>
  <c r="F111" s="1"/>
  <c r="P108"/>
  <c r="P109" s="1"/>
  <c r="P107"/>
  <c r="P97"/>
  <c r="F97" s="1"/>
  <c r="F98" s="1"/>
  <c r="P93"/>
  <c r="P92"/>
  <c r="P91"/>
  <c r="P90"/>
  <c r="F90" s="1"/>
  <c r="P87"/>
  <c r="P86"/>
  <c r="P42"/>
  <c r="F42" s="1"/>
  <c r="F45" s="1"/>
  <c r="P41"/>
  <c r="P39"/>
  <c r="P37"/>
  <c r="P36"/>
  <c r="F36" s="1"/>
  <c r="P35"/>
  <c r="P26"/>
  <c r="P25"/>
  <c r="P24"/>
  <c r="F24" s="1"/>
  <c r="F27" s="1"/>
  <c r="P21"/>
  <c r="P20"/>
  <c r="P19"/>
  <c r="P18"/>
  <c r="P17"/>
  <c r="P16"/>
  <c r="F16" s="1"/>
  <c r="P15"/>
  <c r="L6"/>
  <c r="Q9"/>
  <c r="P6"/>
  <c r="T2"/>
  <c r="P2"/>
  <c r="F128" s="1"/>
  <c r="L2"/>
  <c r="G2"/>
  <c r="F2"/>
  <c r="B2"/>
  <c r="N124"/>
  <c r="E13" i="1"/>
  <c r="I11"/>
  <c r="H11"/>
  <c r="F11"/>
  <c r="E15"/>
  <c r="B8" s="1"/>
  <c r="R45" i="4"/>
  <c r="M45"/>
  <c r="R42"/>
  <c r="M42"/>
  <c r="F114" i="3"/>
  <c r="F43"/>
  <c r="K43"/>
  <c r="F44"/>
  <c r="K44"/>
  <c r="F45"/>
  <c r="K45"/>
  <c r="K417"/>
  <c r="K416"/>
  <c r="K298"/>
  <c r="K299"/>
  <c r="K300"/>
  <c r="F539"/>
  <c r="F538"/>
  <c r="R143" i="4"/>
  <c r="R144"/>
  <c r="R145"/>
  <c r="R31"/>
  <c r="R32"/>
  <c r="R33"/>
  <c r="R34"/>
  <c r="R35"/>
  <c r="R36"/>
  <c r="R37"/>
  <c r="R38"/>
  <c r="R39"/>
  <c r="R40"/>
  <c r="R43"/>
  <c r="R44"/>
  <c r="R46"/>
  <c r="R47"/>
  <c r="R48"/>
  <c r="R49"/>
  <c r="R50"/>
  <c r="R51"/>
  <c r="R52"/>
  <c r="R53"/>
  <c r="R54"/>
  <c r="R55"/>
  <c r="R56"/>
  <c r="R57"/>
  <c r="R58"/>
  <c r="R59"/>
  <c r="R60"/>
  <c r="R61"/>
  <c r="R62"/>
  <c r="R63"/>
  <c r="R64"/>
  <c r="R65"/>
  <c r="R66"/>
  <c r="R67"/>
  <c r="R68"/>
  <c r="R69"/>
  <c r="R70"/>
  <c r="R71"/>
  <c r="R72"/>
  <c r="R73"/>
  <c r="R74"/>
  <c r="R75"/>
  <c r="R76"/>
  <c r="R77"/>
  <c r="R78"/>
  <c r="R79"/>
  <c r="R80"/>
  <c r="R81"/>
  <c r="R82"/>
  <c r="R83"/>
  <c r="R84"/>
  <c r="R86"/>
  <c r="R87"/>
  <c r="R88"/>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30"/>
  <c r="H90" i="1"/>
  <c r="F15" i="3"/>
  <c r="F436"/>
  <c r="B12"/>
  <c r="B1787"/>
  <c r="B308"/>
  <c r="F178"/>
  <c r="B105" i="1"/>
  <c r="M21" i="4"/>
  <c r="L21"/>
  <c r="M157"/>
  <c r="L157"/>
  <c r="E452" i="3"/>
  <c r="E436"/>
  <c r="E351"/>
  <c r="E313"/>
  <c r="E180"/>
  <c r="B7"/>
  <c r="G105" i="1"/>
  <c r="H105"/>
  <c r="J105"/>
  <c r="I112"/>
  <c r="E112"/>
  <c r="E108"/>
  <c r="B11"/>
  <c r="R181" i="4"/>
  <c r="R180"/>
  <c r="R179"/>
  <c r="R178"/>
  <c r="R177"/>
  <c r="R176"/>
  <c r="R175"/>
  <c r="R174"/>
  <c r="R173"/>
  <c r="R172"/>
  <c r="R171"/>
  <c r="R170"/>
  <c r="R169"/>
  <c r="R168"/>
  <c r="R167"/>
  <c r="R166"/>
  <c r="R165"/>
  <c r="R164"/>
  <c r="R163"/>
  <c r="R162"/>
  <c r="R161"/>
  <c r="R160"/>
  <c r="F79" i="1"/>
  <c r="F65"/>
  <c r="F59"/>
  <c r="F35"/>
  <c r="F34"/>
  <c r="F24"/>
  <c r="J178" i="5"/>
  <c r="J171"/>
  <c r="J130"/>
  <c r="J129"/>
  <c r="J128"/>
  <c r="J127"/>
  <c r="J120"/>
  <c r="J44"/>
  <c r="J43"/>
  <c r="J37"/>
  <c r="J34"/>
  <c r="J33"/>
  <c r="J32"/>
  <c r="J30"/>
  <c r="I178"/>
  <c r="I171"/>
  <c r="I130"/>
  <c r="I129"/>
  <c r="I128"/>
  <c r="I127"/>
  <c r="I120"/>
  <c r="I44"/>
  <c r="I43"/>
  <c r="I37"/>
  <c r="I34"/>
  <c r="I33"/>
  <c r="I32"/>
  <c r="I30"/>
  <c r="H178"/>
  <c r="H171"/>
  <c r="H130"/>
  <c r="H129"/>
  <c r="H128"/>
  <c r="H127"/>
  <c r="H120"/>
  <c r="H44"/>
  <c r="H43"/>
  <c r="H37"/>
  <c r="H34"/>
  <c r="H33"/>
  <c r="H32"/>
  <c r="H30"/>
  <c r="G178"/>
  <c r="G171"/>
  <c r="G130"/>
  <c r="G129"/>
  <c r="G128"/>
  <c r="G127"/>
  <c r="G120"/>
  <c r="G44"/>
  <c r="G43"/>
  <c r="G37"/>
  <c r="G34"/>
  <c r="G33"/>
  <c r="G32"/>
  <c r="G30"/>
  <c r="F115" i="3"/>
  <c r="M140" i="4"/>
  <c r="M139"/>
  <c r="M138"/>
  <c r="M137"/>
  <c r="M136"/>
  <c r="M135"/>
  <c r="M134"/>
  <c r="M133"/>
  <c r="M132"/>
  <c r="M131"/>
  <c r="M130"/>
  <c r="M129"/>
  <c r="M128"/>
  <c r="M127"/>
  <c r="M126"/>
  <c r="M125"/>
  <c r="M124"/>
  <c r="M123"/>
  <c r="M122"/>
  <c r="M121"/>
  <c r="M120"/>
  <c r="M119"/>
  <c r="M118"/>
  <c r="M117"/>
  <c r="M115"/>
  <c r="M114"/>
  <c r="M113"/>
  <c r="M112"/>
  <c r="M111"/>
  <c r="M110"/>
  <c r="M108"/>
  <c r="M107"/>
  <c r="M106"/>
  <c r="M105"/>
  <c r="M104"/>
  <c r="M102"/>
  <c r="M103"/>
  <c r="M101"/>
  <c r="M100"/>
  <c r="M99"/>
  <c r="M98"/>
  <c r="M97"/>
  <c r="M96"/>
  <c r="M95"/>
  <c r="M94"/>
  <c r="M92"/>
  <c r="M93"/>
  <c r="M91"/>
  <c r="M90"/>
  <c r="M88"/>
  <c r="M87"/>
  <c r="M86"/>
  <c r="M84"/>
  <c r="M82"/>
  <c r="M81"/>
  <c r="M80"/>
  <c r="M79"/>
  <c r="M78"/>
  <c r="M77"/>
  <c r="M75"/>
  <c r="M74"/>
  <c r="M73"/>
  <c r="M72"/>
  <c r="M71"/>
  <c r="M69"/>
  <c r="M68"/>
  <c r="M67"/>
  <c r="M66"/>
  <c r="M65"/>
  <c r="M64"/>
  <c r="M63"/>
  <c r="M62"/>
  <c r="M61"/>
  <c r="M60"/>
  <c r="M59"/>
  <c r="M58"/>
  <c r="M57"/>
  <c r="M56"/>
  <c r="M55"/>
  <c r="M54"/>
  <c r="M53"/>
  <c r="M52"/>
  <c r="M51"/>
  <c r="M50"/>
  <c r="M49"/>
  <c r="M47"/>
  <c r="M46"/>
  <c r="M44"/>
  <c r="M43"/>
  <c r="M41"/>
  <c r="M40"/>
  <c r="M39"/>
  <c r="M38"/>
  <c r="M37"/>
  <c r="M36"/>
  <c r="M35"/>
  <c r="M34"/>
  <c r="M32"/>
  <c r="M31"/>
  <c r="F592" i="3"/>
  <c r="K592"/>
  <c r="F591"/>
  <c r="K591"/>
  <c r="F590"/>
  <c r="F589"/>
  <c r="F588"/>
  <c r="K588"/>
  <c r="F586"/>
  <c r="K586"/>
  <c r="F585"/>
  <c r="K585"/>
  <c r="F584"/>
  <c r="F583"/>
  <c r="F581"/>
  <c r="K581"/>
  <c r="F580"/>
  <c r="K580"/>
  <c r="F579"/>
  <c r="F578"/>
  <c r="K578"/>
  <c r="F577"/>
  <c r="K577"/>
  <c r="F576"/>
  <c r="F575"/>
  <c r="K575"/>
  <c r="F574"/>
  <c r="K574"/>
  <c r="F573"/>
  <c r="K573"/>
  <c r="F572"/>
  <c r="K572"/>
  <c r="F571"/>
  <c r="F570"/>
  <c r="K570"/>
  <c r="F569"/>
  <c r="F568"/>
  <c r="K568"/>
  <c r="F567"/>
  <c r="K567"/>
  <c r="F566"/>
  <c r="F565"/>
  <c r="K565"/>
  <c r="F564"/>
  <c r="K564"/>
  <c r="F563"/>
  <c r="F561"/>
  <c r="K561"/>
  <c r="F560"/>
  <c r="K560"/>
  <c r="F559"/>
  <c r="F558"/>
  <c r="K558"/>
  <c r="F557"/>
  <c r="F556"/>
  <c r="F555"/>
  <c r="F554"/>
  <c r="K554"/>
  <c r="F553"/>
  <c r="K553"/>
  <c r="F552"/>
  <c r="K552"/>
  <c r="F551"/>
  <c r="K551"/>
  <c r="F550"/>
  <c r="K550"/>
  <c r="F549"/>
  <c r="K549"/>
  <c r="F548"/>
  <c r="F547"/>
  <c r="F546"/>
  <c r="K546"/>
  <c r="F545"/>
  <c r="K545"/>
  <c r="F544"/>
  <c r="Q112" i="9"/>
  <c r="Q113" s="1"/>
  <c r="F543" i="3"/>
  <c r="Q111" i="9"/>
  <c r="F542" i="3"/>
  <c r="K542"/>
  <c r="F541"/>
  <c r="F536"/>
  <c r="K536"/>
  <c r="F535"/>
  <c r="K535"/>
  <c r="F534"/>
  <c r="K534"/>
  <c r="F533"/>
  <c r="F531"/>
  <c r="Q87" i="9"/>
  <c r="G87"/>
  <c r="N87" s="1"/>
  <c r="F530" i="3"/>
  <c r="K530"/>
  <c r="F529"/>
  <c r="K529"/>
  <c r="F528"/>
  <c r="K528"/>
  <c r="F526"/>
  <c r="K526"/>
  <c r="F525"/>
  <c r="K525"/>
  <c r="F524"/>
  <c r="K524"/>
  <c r="F523"/>
  <c r="F522"/>
  <c r="K522"/>
  <c r="F521"/>
  <c r="F519"/>
  <c r="K519"/>
  <c r="F518"/>
  <c r="F516"/>
  <c r="F515"/>
  <c r="K515"/>
  <c r="F514"/>
  <c r="K514"/>
  <c r="F513"/>
  <c r="K513"/>
  <c r="F511"/>
  <c r="F510"/>
  <c r="K510"/>
  <c r="F509"/>
  <c r="F507"/>
  <c r="K507"/>
  <c r="F506"/>
  <c r="K506"/>
  <c r="F505"/>
  <c r="K505"/>
  <c r="F504"/>
  <c r="K504"/>
  <c r="F503"/>
  <c r="K503"/>
  <c r="F502"/>
  <c r="K502"/>
  <c r="F501"/>
  <c r="K501"/>
  <c r="F500"/>
  <c r="F498"/>
  <c r="K498"/>
  <c r="F497"/>
  <c r="K497"/>
  <c r="F496"/>
  <c r="K496"/>
  <c r="F495"/>
  <c r="F494"/>
  <c r="K494"/>
  <c r="F492"/>
  <c r="K492"/>
  <c r="F491"/>
  <c r="K491"/>
  <c r="F490"/>
  <c r="K490"/>
  <c r="F489"/>
  <c r="K489"/>
  <c r="F488"/>
  <c r="K488"/>
  <c r="F487"/>
  <c r="K487"/>
  <c r="F486"/>
  <c r="K486"/>
  <c r="F485"/>
  <c r="K485"/>
  <c r="F484"/>
  <c r="K484"/>
  <c r="F483"/>
  <c r="K483"/>
  <c r="F482"/>
  <c r="K482"/>
  <c r="F481"/>
  <c r="F480"/>
  <c r="F479"/>
  <c r="F478"/>
  <c r="F476"/>
  <c r="F475"/>
  <c r="K475"/>
  <c r="F473"/>
  <c r="K473"/>
  <c r="F472"/>
  <c r="F471"/>
  <c r="F470"/>
  <c r="F469"/>
  <c r="K469"/>
  <c r="F468"/>
  <c r="F466"/>
  <c r="F465"/>
  <c r="F463"/>
  <c r="F462"/>
  <c r="F460"/>
  <c r="F459"/>
  <c r="F458"/>
  <c r="F424"/>
  <c r="K424"/>
  <c r="F423"/>
  <c r="F421"/>
  <c r="F420"/>
  <c r="K420"/>
  <c r="F419"/>
  <c r="K419"/>
  <c r="F418"/>
  <c r="K418"/>
  <c r="F414"/>
  <c r="K414"/>
  <c r="F413"/>
  <c r="K413"/>
  <c r="F412"/>
  <c r="K412"/>
  <c r="F411"/>
  <c r="K411"/>
  <c r="F410"/>
  <c r="F409"/>
  <c r="F407"/>
  <c r="K407"/>
  <c r="F406"/>
  <c r="F404"/>
  <c r="F402"/>
  <c r="F121" i="5"/>
  <c r="F403" i="3"/>
  <c r="F401"/>
  <c r="K401"/>
  <c r="F400"/>
  <c r="F399"/>
  <c r="F397"/>
  <c r="F396"/>
  <c r="F394"/>
  <c r="F393"/>
  <c r="F391"/>
  <c r="K391"/>
  <c r="F390"/>
  <c r="K390"/>
  <c r="F389"/>
  <c r="F387"/>
  <c r="F116" i="5"/>
  <c r="K389" i="3"/>
  <c r="F388"/>
  <c r="F386"/>
  <c r="F385"/>
  <c r="F383"/>
  <c r="K383"/>
  <c r="F382"/>
  <c r="K382"/>
  <c r="F381"/>
  <c r="K381"/>
  <c r="F380"/>
  <c r="F378"/>
  <c r="K378"/>
  <c r="F377"/>
  <c r="K377"/>
  <c r="F376"/>
  <c r="K376"/>
  <c r="F375"/>
  <c r="F374"/>
  <c r="K374"/>
  <c r="F373"/>
  <c r="K373"/>
  <c r="F372"/>
  <c r="K372"/>
  <c r="F370"/>
  <c r="K370"/>
  <c r="F369"/>
  <c r="K369"/>
  <c r="F368"/>
  <c r="K368"/>
  <c r="F367"/>
  <c r="K367"/>
  <c r="F366"/>
  <c r="K366"/>
  <c r="F365"/>
  <c r="K365"/>
  <c r="F364"/>
  <c r="K364"/>
  <c r="F363"/>
  <c r="K363"/>
  <c r="F362"/>
  <c r="K362"/>
  <c r="F361"/>
  <c r="K361"/>
  <c r="F360"/>
  <c r="K360"/>
  <c r="F359"/>
  <c r="K359"/>
  <c r="F358"/>
  <c r="F167"/>
  <c r="K167"/>
  <c r="F166"/>
  <c r="K166"/>
  <c r="F165"/>
  <c r="K165"/>
  <c r="F164"/>
  <c r="K164"/>
  <c r="F163"/>
  <c r="K163"/>
  <c r="F162"/>
  <c r="K162"/>
  <c r="F161"/>
  <c r="K161"/>
  <c r="F160"/>
  <c r="F158"/>
  <c r="K158"/>
  <c r="F157"/>
  <c r="K157"/>
  <c r="F156"/>
  <c r="K156"/>
  <c r="F155"/>
  <c r="K155"/>
  <c r="F154"/>
  <c r="K154"/>
  <c r="F153"/>
  <c r="K153"/>
  <c r="F152"/>
  <c r="K152"/>
  <c r="F151"/>
  <c r="F149"/>
  <c r="K149"/>
  <c r="F148"/>
  <c r="K148"/>
  <c r="F147"/>
  <c r="K147"/>
  <c r="F146"/>
  <c r="F145"/>
  <c r="K145"/>
  <c r="F144"/>
  <c r="F143"/>
  <c r="K143"/>
  <c r="F142"/>
  <c r="F140"/>
  <c r="K140"/>
  <c r="F139"/>
  <c r="K139"/>
  <c r="F137"/>
  <c r="F44" i="5"/>
  <c r="F136" i="3"/>
  <c r="F43" i="5"/>
  <c r="F135" i="3"/>
  <c r="F134"/>
  <c r="Q24" i="9"/>
  <c r="F133" i="3"/>
  <c r="K133"/>
  <c r="F132"/>
  <c r="K132"/>
  <c r="F131"/>
  <c r="K131"/>
  <c r="F130"/>
  <c r="K130"/>
  <c r="F129"/>
  <c r="K129"/>
  <c r="F128"/>
  <c r="K128"/>
  <c r="F127"/>
  <c r="K127"/>
  <c r="F126"/>
  <c r="K126"/>
  <c r="F125"/>
  <c r="K125"/>
  <c r="F123"/>
  <c r="F122"/>
  <c r="Q36" i="9"/>
  <c r="F121" i="3"/>
  <c r="F119"/>
  <c r="K119"/>
  <c r="F118"/>
  <c r="K118"/>
  <c r="F117"/>
  <c r="K117"/>
  <c r="F116"/>
  <c r="F113"/>
  <c r="F111"/>
  <c r="K111"/>
  <c r="F110"/>
  <c r="K110"/>
  <c r="F109"/>
  <c r="F107"/>
  <c r="K107"/>
  <c r="F106"/>
  <c r="K106"/>
  <c r="F105"/>
  <c r="K105"/>
  <c r="F104"/>
  <c r="K104"/>
  <c r="F103"/>
  <c r="K103"/>
  <c r="F102"/>
  <c r="K102"/>
  <c r="F101"/>
  <c r="K101"/>
  <c r="F100"/>
  <c r="K100"/>
  <c r="F99"/>
  <c r="K99"/>
  <c r="F98"/>
  <c r="K98"/>
  <c r="F97"/>
  <c r="K97"/>
  <c r="F96"/>
  <c r="F95"/>
  <c r="K95"/>
  <c r="F93"/>
  <c r="F92"/>
  <c r="K92"/>
  <c r="F91"/>
  <c r="K91"/>
  <c r="F89"/>
  <c r="K89"/>
  <c r="F88"/>
  <c r="K88"/>
  <c r="F87"/>
  <c r="F86"/>
  <c r="K86"/>
  <c r="F85"/>
  <c r="K85"/>
  <c r="F84"/>
  <c r="F83"/>
  <c r="K83"/>
  <c r="F82"/>
  <c r="K82"/>
  <c r="F81"/>
  <c r="K81"/>
  <c r="F80"/>
  <c r="K80"/>
  <c r="F79"/>
  <c r="Q17" i="9"/>
  <c r="G17"/>
  <c r="F78" i="3"/>
  <c r="Q16" i="9"/>
  <c r="G16" s="1"/>
  <c r="N16" s="1"/>
  <c r="F77" i="3"/>
  <c r="K77"/>
  <c r="F76"/>
  <c r="F74"/>
  <c r="F73"/>
  <c r="K73"/>
  <c r="F72"/>
  <c r="F71"/>
  <c r="K71"/>
  <c r="F70"/>
  <c r="K70"/>
  <c r="F69"/>
  <c r="K69"/>
  <c r="F68"/>
  <c r="F67"/>
  <c r="K67"/>
  <c r="F66"/>
  <c r="K66"/>
  <c r="F64"/>
  <c r="F63"/>
  <c r="K63"/>
  <c r="F62"/>
  <c r="F60"/>
  <c r="F59"/>
  <c r="F57"/>
  <c r="K57"/>
  <c r="F56"/>
  <c r="K56"/>
  <c r="F55"/>
  <c r="F54"/>
  <c r="F53"/>
  <c r="K53"/>
  <c r="F51"/>
  <c r="K51"/>
  <c r="F50"/>
  <c r="K50"/>
  <c r="F49"/>
  <c r="F48"/>
  <c r="F46"/>
  <c r="K46"/>
  <c r="F42"/>
  <c r="K42"/>
  <c r="F41"/>
  <c r="K41"/>
  <c r="F40"/>
  <c r="F38"/>
  <c r="K38"/>
  <c r="F37"/>
  <c r="K37"/>
  <c r="F36"/>
  <c r="F35"/>
  <c r="K35"/>
  <c r="F34"/>
  <c r="K34"/>
  <c r="F32"/>
  <c r="K32"/>
  <c r="F31"/>
  <c r="K31"/>
  <c r="F30"/>
  <c r="F29"/>
  <c r="K29"/>
  <c r="F27"/>
  <c r="K27"/>
  <c r="F26"/>
  <c r="K26"/>
  <c r="F25"/>
  <c r="K25"/>
  <c r="F24"/>
  <c r="K24"/>
  <c r="O137" i="4"/>
  <c r="N137"/>
  <c r="O132"/>
  <c r="N132"/>
  <c r="O128"/>
  <c r="N128"/>
  <c r="O120"/>
  <c r="N120"/>
  <c r="O116"/>
  <c r="N116"/>
  <c r="O109"/>
  <c r="N109"/>
  <c r="O102"/>
  <c r="N102"/>
  <c r="O92"/>
  <c r="N92"/>
  <c r="O83"/>
  <c r="N83"/>
  <c r="O76"/>
  <c r="N76"/>
  <c r="O70"/>
  <c r="N70"/>
  <c r="O66"/>
  <c r="N66"/>
  <c r="O48"/>
  <c r="N48"/>
  <c r="O39"/>
  <c r="N39"/>
  <c r="O33"/>
  <c r="N33"/>
  <c r="O30"/>
  <c r="N30"/>
  <c r="N146"/>
  <c r="H27" i="1"/>
  <c r="I27"/>
  <c r="J27"/>
  <c r="H28"/>
  <c r="I28"/>
  <c r="J28"/>
  <c r="H29"/>
  <c r="I29"/>
  <c r="J29"/>
  <c r="H58"/>
  <c r="I58"/>
  <c r="J58"/>
  <c r="H67"/>
  <c r="I67"/>
  <c r="J67"/>
  <c r="H68"/>
  <c r="I68"/>
  <c r="J68"/>
  <c r="H70"/>
  <c r="I70"/>
  <c r="J70"/>
  <c r="H71"/>
  <c r="I71"/>
  <c r="J71"/>
  <c r="H72"/>
  <c r="I72"/>
  <c r="J72"/>
  <c r="H73"/>
  <c r="F73"/>
  <c r="I73"/>
  <c r="J73"/>
  <c r="H76"/>
  <c r="I76"/>
  <c r="J76"/>
  <c r="H77"/>
  <c r="I77"/>
  <c r="J77"/>
  <c r="H80"/>
  <c r="I80"/>
  <c r="J80"/>
  <c r="H81"/>
  <c r="I81"/>
  <c r="J81"/>
  <c r="H82"/>
  <c r="I82"/>
  <c r="J82"/>
  <c r="H88"/>
  <c r="I88"/>
  <c r="J88"/>
  <c r="H89"/>
  <c r="I89"/>
  <c r="J89"/>
  <c r="I90"/>
  <c r="J90"/>
  <c r="H91"/>
  <c r="I91"/>
  <c r="J91"/>
  <c r="H92"/>
  <c r="I92"/>
  <c r="J92"/>
  <c r="H94"/>
  <c r="I94"/>
  <c r="J94"/>
  <c r="G94"/>
  <c r="F94" s="1"/>
  <c r="G92"/>
  <c r="G91"/>
  <c r="F91" s="1"/>
  <c r="G90"/>
  <c r="G89"/>
  <c r="G88"/>
  <c r="F88"/>
  <c r="G82"/>
  <c r="G81"/>
  <c r="G80"/>
  <c r="F80"/>
  <c r="G77"/>
  <c r="G76"/>
  <c r="F76" s="1"/>
  <c r="G73"/>
  <c r="G72"/>
  <c r="F72" s="1"/>
  <c r="G71"/>
  <c r="G70"/>
  <c r="G68"/>
  <c r="G67"/>
  <c r="G58"/>
  <c r="F58" s="1"/>
  <c r="G29"/>
  <c r="F29" s="1"/>
  <c r="G28"/>
  <c r="F28" s="1"/>
  <c r="G27"/>
  <c r="F27" s="1"/>
  <c r="F23" i="3"/>
  <c r="H587"/>
  <c r="G587"/>
  <c r="H582"/>
  <c r="H183" i="5"/>
  <c r="G582" i="3"/>
  <c r="G183" i="5"/>
  <c r="H562" i="3"/>
  <c r="H182" i="5"/>
  <c r="G562" i="3"/>
  <c r="G182" i="5"/>
  <c r="H540" i="3"/>
  <c r="H593"/>
  <c r="G540"/>
  <c r="H537"/>
  <c r="H180" i="5"/>
  <c r="G537" i="3"/>
  <c r="G180" i="5"/>
  <c r="H532" i="3"/>
  <c r="H83" i="1"/>
  <c r="G532" i="3"/>
  <c r="H527"/>
  <c r="G527"/>
  <c r="H520"/>
  <c r="G520"/>
  <c r="G176" i="5"/>
  <c r="H517" i="3"/>
  <c r="H175" i="5"/>
  <c r="G517" i="3"/>
  <c r="G175" i="5"/>
  <c r="H512" i="3"/>
  <c r="H174" i="5"/>
  <c r="G512" i="3"/>
  <c r="G174" i="5"/>
  <c r="H508" i="3"/>
  <c r="H173" i="5"/>
  <c r="G508" i="3"/>
  <c r="G173" i="5"/>
  <c r="H499" i="3"/>
  <c r="H172" i="5"/>
  <c r="G499" i="3"/>
  <c r="H493"/>
  <c r="H170" i="5"/>
  <c r="G493" i="3"/>
  <c r="H477"/>
  <c r="H169" i="5"/>
  <c r="G477" i="3"/>
  <c r="G169" i="5"/>
  <c r="H474" i="3"/>
  <c r="H168" i="5"/>
  <c r="G474" i="3"/>
  <c r="G168" i="5"/>
  <c r="H467" i="3"/>
  <c r="G467"/>
  <c r="H464"/>
  <c r="H166" i="5"/>
  <c r="G464" i="3"/>
  <c r="G166" i="5"/>
  <c r="H461" i="3"/>
  <c r="H165" i="5"/>
  <c r="G461" i="3"/>
  <c r="H457"/>
  <c r="H74" i="1"/>
  <c r="G457" i="3"/>
  <c r="G164" i="5"/>
  <c r="H422" i="3"/>
  <c r="H425"/>
  <c r="H132" i="5"/>
  <c r="G422" i="3"/>
  <c r="G57" i="1"/>
  <c r="H408" i="3"/>
  <c r="H60" i="1"/>
  <c r="G408" i="3"/>
  <c r="H405"/>
  <c r="H122" i="5"/>
  <c r="G405" i="3"/>
  <c r="G122" i="5"/>
  <c r="H402" i="3"/>
  <c r="H121" i="5"/>
  <c r="G402" i="3"/>
  <c r="G121" i="5"/>
  <c r="H398" i="3"/>
  <c r="H119" i="5"/>
  <c r="G398" i="3"/>
  <c r="G119" i="5"/>
  <c r="H395" i="3"/>
  <c r="H118" i="5"/>
  <c r="G395" i="3"/>
  <c r="G118" i="5"/>
  <c r="H392" i="3"/>
  <c r="H117" i="5"/>
  <c r="G392" i="3"/>
  <c r="G117" i="5"/>
  <c r="H387" i="3"/>
  <c r="H116" i="5"/>
  <c r="G387" i="3"/>
  <c r="G116" i="5"/>
  <c r="H384" i="3"/>
  <c r="H115" i="5"/>
  <c r="G384" i="3"/>
  <c r="G115" i="5"/>
  <c r="H379" i="3"/>
  <c r="G379"/>
  <c r="H371"/>
  <c r="H113" i="5"/>
  <c r="G371" i="3"/>
  <c r="G113" i="5"/>
  <c r="H357" i="3"/>
  <c r="H112" i="5"/>
  <c r="G357" i="3"/>
  <c r="H159"/>
  <c r="H48" i="5"/>
  <c r="G159" i="3"/>
  <c r="G48" i="5"/>
  <c r="H150" i="3"/>
  <c r="H47" i="5"/>
  <c r="G150" i="3"/>
  <c r="G47" i="5"/>
  <c r="H141" i="3"/>
  <c r="H46" i="5"/>
  <c r="G141" i="3"/>
  <c r="G46" i="5"/>
  <c r="H138" i="3"/>
  <c r="H45" i="5"/>
  <c r="G138" i="3"/>
  <c r="G36" i="1"/>
  <c r="H124" i="3"/>
  <c r="G124"/>
  <c r="H120"/>
  <c r="H41" i="5"/>
  <c r="G120" i="3"/>
  <c r="G41" i="5"/>
  <c r="H112" i="3"/>
  <c r="H40" i="5"/>
  <c r="G112" i="3"/>
  <c r="G32" i="1"/>
  <c r="H108" i="3"/>
  <c r="G108"/>
  <c r="H94"/>
  <c r="H38" i="5"/>
  <c r="G94" i="3"/>
  <c r="H90"/>
  <c r="H36" i="5"/>
  <c r="G90" i="3"/>
  <c r="H75"/>
  <c r="G75"/>
  <c r="H65"/>
  <c r="H31" i="5"/>
  <c r="G65" i="3"/>
  <c r="G31" i="5"/>
  <c r="H61" i="3"/>
  <c r="H29" i="5"/>
  <c r="G61" i="3"/>
  <c r="G29" i="5"/>
  <c r="H58" i="3"/>
  <c r="H28" i="5"/>
  <c r="G58" i="3"/>
  <c r="G28" i="5"/>
  <c r="H52" i="3"/>
  <c r="H27" i="5"/>
  <c r="G52" i="3"/>
  <c r="G27" i="5"/>
  <c r="H47" i="3"/>
  <c r="H26" i="5"/>
  <c r="G47" i="3"/>
  <c r="G26" i="5"/>
  <c r="H39" i="3"/>
  <c r="H25" i="5"/>
  <c r="G39" i="3"/>
  <c r="G25" i="5"/>
  <c r="H33" i="3"/>
  <c r="H24" i="5"/>
  <c r="G33" i="3"/>
  <c r="G24" i="5"/>
  <c r="H28" i="3"/>
  <c r="H23" i="5"/>
  <c r="G28" i="3"/>
  <c r="G23" i="5"/>
  <c r="H22" i="3"/>
  <c r="H22" i="5"/>
  <c r="G22" i="3"/>
  <c r="I58"/>
  <c r="I28" i="5"/>
  <c r="E58" i="3"/>
  <c r="B13" i="5"/>
  <c r="B105"/>
  <c r="B10"/>
  <c r="I20" i="4"/>
  <c r="I17"/>
  <c r="I156"/>
  <c r="I153"/>
  <c r="B448" i="3"/>
  <c r="B435"/>
  <c r="B432"/>
  <c r="B350"/>
  <c r="B347"/>
  <c r="B312"/>
  <c r="B309"/>
  <c r="B176"/>
  <c r="B179"/>
  <c r="E47" i="5"/>
  <c r="Q66" i="4"/>
  <c r="P66"/>
  <c r="L66"/>
  <c r="J27"/>
  <c r="J26"/>
  <c r="C197" i="3"/>
  <c r="I108"/>
  <c r="I31" i="1"/>
  <c r="E108" i="3"/>
  <c r="E94" i="1"/>
  <c r="E22" i="3"/>
  <c r="J517"/>
  <c r="I517"/>
  <c r="E517"/>
  <c r="E175" i="5"/>
  <c r="I141" i="3"/>
  <c r="E141"/>
  <c r="E46" i="5"/>
  <c r="I150" i="3"/>
  <c r="I47" i="5"/>
  <c r="E150" i="3"/>
  <c r="F447"/>
  <c r="F431"/>
  <c r="F346"/>
  <c r="F308"/>
  <c r="F175"/>
  <c r="B9" i="5"/>
  <c r="E178"/>
  <c r="E171"/>
  <c r="E130"/>
  <c r="E129"/>
  <c r="E128"/>
  <c r="E127"/>
  <c r="K127" s="1"/>
  <c r="E120"/>
  <c r="E44"/>
  <c r="E43"/>
  <c r="K43" s="1"/>
  <c r="E37"/>
  <c r="E34"/>
  <c r="E33"/>
  <c r="E32"/>
  <c r="E30"/>
  <c r="F12"/>
  <c r="F10"/>
  <c r="F9"/>
  <c r="E9"/>
  <c r="E101" s="1"/>
  <c r="G734"/>
  <c r="O96"/>
  <c r="N96"/>
  <c r="M96"/>
  <c r="L96"/>
  <c r="L137" i="4"/>
  <c r="L132"/>
  <c r="L128"/>
  <c r="L120"/>
  <c r="L116"/>
  <c r="L109"/>
  <c r="L102"/>
  <c r="L92"/>
  <c r="L76"/>
  <c r="L70"/>
  <c r="L48"/>
  <c r="L39"/>
  <c r="L146"/>
  <c r="L33"/>
  <c r="L30"/>
  <c r="E587" i="3"/>
  <c r="E184" i="5"/>
  <c r="E582" i="3"/>
  <c r="E183" i="5"/>
  <c r="E562" i="3"/>
  <c r="E182" i="5"/>
  <c r="E540" i="3"/>
  <c r="E181" i="5"/>
  <c r="E537" i="3"/>
  <c r="E180" i="5"/>
  <c r="E532" i="3"/>
  <c r="E179" i="5"/>
  <c r="E527" i="3"/>
  <c r="E520"/>
  <c r="E512"/>
  <c r="E508"/>
  <c r="E499"/>
  <c r="E493"/>
  <c r="E477"/>
  <c r="E169" i="5"/>
  <c r="E474" i="3"/>
  <c r="E168" i="5"/>
  <c r="E467" i="3"/>
  <c r="E464"/>
  <c r="E166" i="5"/>
  <c r="E461" i="3"/>
  <c r="E457"/>
  <c r="E422"/>
  <c r="E408"/>
  <c r="E405"/>
  <c r="E122" i="5"/>
  <c r="E402" i="3"/>
  <c r="E121" i="5"/>
  <c r="K121"/>
  <c r="E398" i="3"/>
  <c r="E395"/>
  <c r="E118" i="5"/>
  <c r="E392" i="3"/>
  <c r="E387"/>
  <c r="E116" i="5"/>
  <c r="K116"/>
  <c r="E384" i="3"/>
  <c r="E115" i="5"/>
  <c r="E379" i="3"/>
  <c r="E114" i="5"/>
  <c r="E371" i="3"/>
  <c r="E357"/>
  <c r="E159"/>
  <c r="E138"/>
  <c r="E124"/>
  <c r="K124"/>
  <c r="E120"/>
  <c r="P34" i="9"/>
  <c r="F34"/>
  <c r="E112" i="3"/>
  <c r="E40" i="5"/>
  <c r="K40"/>
  <c r="E94" i="3"/>
  <c r="E90"/>
  <c r="E75"/>
  <c r="E65"/>
  <c r="E31" i="5"/>
  <c r="E61" i="3"/>
  <c r="E29" i="5"/>
  <c r="E52" i="3"/>
  <c r="E27" i="5"/>
  <c r="E47" i="3"/>
  <c r="E39"/>
  <c r="E25" i="5"/>
  <c r="E33" i="3"/>
  <c r="E28"/>
  <c r="E23" i="5"/>
  <c r="F450" i="3"/>
  <c r="F434"/>
  <c r="F349"/>
  <c r="F311"/>
  <c r="E92" i="1"/>
  <c r="E91"/>
  <c r="E90"/>
  <c r="E89"/>
  <c r="E88"/>
  <c r="E82"/>
  <c r="E81"/>
  <c r="E80"/>
  <c r="E77"/>
  <c r="E76"/>
  <c r="E73"/>
  <c r="E72"/>
  <c r="E71"/>
  <c r="E70"/>
  <c r="E68"/>
  <c r="E66" s="1"/>
  <c r="E64" s="1"/>
  <c r="E67"/>
  <c r="E58"/>
  <c r="E29"/>
  <c r="E28"/>
  <c r="E27"/>
  <c r="P137" i="4"/>
  <c r="P132"/>
  <c r="P128"/>
  <c r="P120"/>
  <c r="P116"/>
  <c r="P109"/>
  <c r="P102"/>
  <c r="P92"/>
  <c r="P83"/>
  <c r="P76"/>
  <c r="P70"/>
  <c r="P48"/>
  <c r="P39"/>
  <c r="P33"/>
  <c r="P30"/>
  <c r="R186"/>
  <c r="I155"/>
  <c r="L152"/>
  <c r="I152"/>
  <c r="I150"/>
  <c r="Q132"/>
  <c r="Q109"/>
  <c r="Q102"/>
  <c r="Q92"/>
  <c r="Q83"/>
  <c r="Q76"/>
  <c r="Q70"/>
  <c r="J41"/>
  <c r="R41"/>
  <c r="Q39"/>
  <c r="I19"/>
  <c r="L16"/>
  <c r="I16"/>
  <c r="I14"/>
  <c r="I587" i="3"/>
  <c r="I93" i="1"/>
  <c r="I582" i="3"/>
  <c r="I183" i="5"/>
  <c r="I562" i="3"/>
  <c r="I182" i="5"/>
  <c r="I540" i="3"/>
  <c r="I181" i="5"/>
  <c r="I537" i="3"/>
  <c r="I180" i="5"/>
  <c r="I532" i="3"/>
  <c r="I179" i="5"/>
  <c r="I527" i="3"/>
  <c r="I520"/>
  <c r="I176" i="5"/>
  <c r="I512" i="3"/>
  <c r="I174" i="5"/>
  <c r="I508" i="3"/>
  <c r="I173" i="5"/>
  <c r="I499" i="3"/>
  <c r="I493"/>
  <c r="I477"/>
  <c r="I169" i="5"/>
  <c r="I474" i="3"/>
  <c r="I168" i="5"/>
  <c r="I467" i="3"/>
  <c r="I167" i="5"/>
  <c r="I464" i="3"/>
  <c r="I166" i="5"/>
  <c r="I461" i="3"/>
  <c r="I165" i="5"/>
  <c r="I457" i="3"/>
  <c r="I164" i="5"/>
  <c r="I422" i="3"/>
  <c r="I408"/>
  <c r="I405"/>
  <c r="I122" i="5"/>
  <c r="I402" i="3"/>
  <c r="I121" i="5"/>
  <c r="I398" i="3"/>
  <c r="I119" i="5"/>
  <c r="I395" i="3"/>
  <c r="I118" i="5"/>
  <c r="I392" i="3"/>
  <c r="I387"/>
  <c r="I384"/>
  <c r="I115" i="5"/>
  <c r="I379" i="3"/>
  <c r="I114" i="5"/>
  <c r="I371" i="3"/>
  <c r="I357"/>
  <c r="I112" i="5"/>
  <c r="I159" i="3"/>
  <c r="I48" i="5"/>
  <c r="I138" i="3"/>
  <c r="I124"/>
  <c r="I120"/>
  <c r="I112"/>
  <c r="I40" i="5"/>
  <c r="I94" i="3"/>
  <c r="I90"/>
  <c r="I75"/>
  <c r="I65"/>
  <c r="I31" i="5"/>
  <c r="I61" i="3"/>
  <c r="I29" i="5"/>
  <c r="I52" i="3"/>
  <c r="I27" i="5"/>
  <c r="I47" i="3"/>
  <c r="I26" i="5"/>
  <c r="I39" i="3"/>
  <c r="I33"/>
  <c r="I28"/>
  <c r="I23" i="5"/>
  <c r="I22" i="3"/>
  <c r="I22" i="5"/>
  <c r="E447" i="3"/>
  <c r="B447"/>
  <c r="E431"/>
  <c r="B431"/>
  <c r="E346"/>
  <c r="B346"/>
  <c r="E308"/>
  <c r="E175"/>
  <c r="B175"/>
  <c r="K67" i="1"/>
  <c r="K66" s="1"/>
  <c r="K64" s="1"/>
  <c r="L67"/>
  <c r="L66" s="1"/>
  <c r="L64" s="1"/>
  <c r="L63" s="1"/>
  <c r="M67"/>
  <c r="M66" s="1"/>
  <c r="M64" s="1"/>
  <c r="K68"/>
  <c r="L68"/>
  <c r="M68"/>
  <c r="K69"/>
  <c r="L69"/>
  <c r="M69"/>
  <c r="K70"/>
  <c r="L70"/>
  <c r="M70"/>
  <c r="K71"/>
  <c r="L71"/>
  <c r="M71"/>
  <c r="K72"/>
  <c r="L72"/>
  <c r="M72"/>
  <c r="K73"/>
  <c r="L73"/>
  <c r="M73"/>
  <c r="K74"/>
  <c r="L74"/>
  <c r="M74"/>
  <c r="L75"/>
  <c r="L84"/>
  <c r="K75"/>
  <c r="K84"/>
  <c r="L25"/>
  <c r="L22"/>
  <c r="L62"/>
  <c r="K25"/>
  <c r="K22"/>
  <c r="K62"/>
  <c r="L38"/>
  <c r="K38"/>
  <c r="M75"/>
  <c r="M38"/>
  <c r="M25"/>
  <c r="M22"/>
  <c r="M54"/>
  <c r="M84"/>
  <c r="L54"/>
  <c r="K54"/>
  <c r="Q30" i="4"/>
  <c r="J52" i="3"/>
  <c r="J27" i="5"/>
  <c r="J28" i="3"/>
  <c r="J23" i="5"/>
  <c r="J379" i="3"/>
  <c r="J39"/>
  <c r="J25" i="5"/>
  <c r="J138" i="3"/>
  <c r="J392"/>
  <c r="J117" i="5"/>
  <c r="J150" i="3"/>
  <c r="J33"/>
  <c r="J24" i="5"/>
  <c r="J47" i="3"/>
  <c r="J26" i="5"/>
  <c r="J65" i="3"/>
  <c r="J31" i="5"/>
  <c r="J75" i="3"/>
  <c r="J90"/>
  <c r="J36" i="5"/>
  <c r="J94" i="3"/>
  <c r="J38" i="5"/>
  <c r="J112" i="3"/>
  <c r="J40" i="5"/>
  <c r="J120" i="3"/>
  <c r="J124"/>
  <c r="J33" i="1"/>
  <c r="J457" i="3"/>
  <c r="J164" i="5"/>
  <c r="J464" i="3"/>
  <c r="J166" i="5"/>
  <c r="J493" i="3"/>
  <c r="J170" i="5"/>
  <c r="J520" i="3"/>
  <c r="J176" i="5"/>
  <c r="J532" i="3"/>
  <c r="J402"/>
  <c r="J121" i="5"/>
  <c r="J405" i="3"/>
  <c r="J384"/>
  <c r="J115" i="5"/>
  <c r="J387" i="3"/>
  <c r="J116" i="5"/>
  <c r="J540" i="3"/>
  <c r="J181" i="5"/>
  <c r="J141" i="3"/>
  <c r="J22"/>
  <c r="J22" i="5"/>
  <c r="J61" i="3"/>
  <c r="J29" i="5"/>
  <c r="J371" i="3"/>
  <c r="J113" i="5"/>
  <c r="J408" i="3"/>
  <c r="J60" i="1"/>
  <c r="J395" i="3"/>
  <c r="J118" i="5"/>
  <c r="J398" i="3"/>
  <c r="J119" i="5"/>
  <c r="J357" i="3"/>
  <c r="Q48" i="4"/>
  <c r="Q33"/>
  <c r="Q128"/>
  <c r="M16"/>
  <c r="M152"/>
  <c r="Q120"/>
  <c r="Q116"/>
  <c r="Q137"/>
  <c r="M19"/>
  <c r="M155"/>
  <c r="J422" i="3"/>
  <c r="J461"/>
  <c r="J165" i="5"/>
  <c r="J467" i="3"/>
  <c r="J78" i="1"/>
  <c r="J512" i="3"/>
  <c r="J537"/>
  <c r="J180" i="5"/>
  <c r="J562" i="3"/>
  <c r="J182" i="5"/>
  <c r="J477" i="3"/>
  <c r="J169" i="5"/>
  <c r="J474" i="3"/>
  <c r="J168" i="5"/>
  <c r="J527" i="3"/>
  <c r="J582"/>
  <c r="J183" i="5"/>
  <c r="J587" i="3"/>
  <c r="J93" i="1"/>
  <c r="J499" i="3"/>
  <c r="J172" i="5"/>
  <c r="J508" i="3"/>
  <c r="J173" i="5"/>
  <c r="J159" i="3"/>
  <c r="J48" i="5"/>
  <c r="J108" i="3"/>
  <c r="J58"/>
  <c r="J28" i="5"/>
  <c r="I78" i="1"/>
  <c r="M142" i="4"/>
  <c r="F527" i="3"/>
  <c r="K527"/>
  <c r="H36" i="1"/>
  <c r="B158" i="5"/>
  <c r="B139"/>
  <c r="E138"/>
  <c r="Q146" i="4"/>
  <c r="S146"/>
  <c r="J28"/>
  <c r="M116"/>
  <c r="R29"/>
  <c r="R27"/>
  <c r="R25"/>
  <c r="R23"/>
  <c r="R21"/>
  <c r="R19"/>
  <c r="R17"/>
  <c r="R15"/>
  <c r="R13"/>
  <c r="R28"/>
  <c r="R24"/>
  <c r="R20"/>
  <c r="R16"/>
  <c r="R12"/>
  <c r="R146"/>
  <c r="R183"/>
  <c r="K146"/>
  <c r="R26"/>
  <c r="R22"/>
  <c r="R18"/>
  <c r="R14"/>
  <c r="M30"/>
  <c r="M76"/>
  <c r="M62" i="1"/>
  <c r="M33" i="4"/>
  <c r="M70"/>
  <c r="B142" i="5"/>
  <c r="B60"/>
  <c r="H164"/>
  <c r="H69" i="1"/>
  <c r="H85"/>
  <c r="H179" i="5"/>
  <c r="K394" i="3"/>
  <c r="K400"/>
  <c r="K518"/>
  <c r="F517"/>
  <c r="K541"/>
  <c r="B195" i="5"/>
  <c r="I36" i="1"/>
  <c r="I45" i="5"/>
  <c r="E48"/>
  <c r="E117"/>
  <c r="E119"/>
  <c r="E26"/>
  <c r="I39"/>
  <c r="F128"/>
  <c r="K128" s="1"/>
  <c r="G74" i="1"/>
  <c r="J167" i="5"/>
  <c r="G425" i="3"/>
  <c r="G132" i="5"/>
  <c r="G131"/>
  <c r="R147" i="4"/>
  <c r="R182"/>
  <c r="R184"/>
  <c r="K471" i="3"/>
  <c r="K460"/>
  <c r="K463"/>
  <c r="K478"/>
  <c r="E177" i="5"/>
  <c r="K462" i="3"/>
  <c r="K468"/>
  <c r="J13" i="9"/>
  <c r="J14"/>
  <c r="J15"/>
  <c r="J16"/>
  <c r="J17"/>
  <c r="J18"/>
  <c r="J19"/>
  <c r="J20"/>
  <c r="J21"/>
  <c r="G24"/>
  <c r="J24"/>
  <c r="J25"/>
  <c r="J27" s="1"/>
  <c r="J26"/>
  <c r="J34"/>
  <c r="J35"/>
  <c r="J36"/>
  <c r="J37"/>
  <c r="J39"/>
  <c r="J41"/>
  <c r="J42"/>
  <c r="J43"/>
  <c r="J44"/>
  <c r="J50"/>
  <c r="J51"/>
  <c r="J52"/>
  <c r="J53"/>
  <c r="J54"/>
  <c r="J57"/>
  <c r="J58"/>
  <c r="J59"/>
  <c r="J60"/>
  <c r="J61"/>
  <c r="J64"/>
  <c r="J65"/>
  <c r="J66" s="1"/>
  <c r="I68"/>
  <c r="L68"/>
  <c r="I69"/>
  <c r="J129"/>
  <c r="J128"/>
  <c r="J127"/>
  <c r="L123"/>
  <c r="I123"/>
  <c r="L122"/>
  <c r="I122"/>
  <c r="L121"/>
  <c r="L125" s="1"/>
  <c r="I121"/>
  <c r="F121"/>
  <c r="L116"/>
  <c r="I116"/>
  <c r="L115"/>
  <c r="I115"/>
  <c r="L112"/>
  <c r="I112"/>
  <c r="L111"/>
  <c r="L113" s="1"/>
  <c r="I111"/>
  <c r="L108"/>
  <c r="I108"/>
  <c r="L107"/>
  <c r="I107"/>
  <c r="F107"/>
  <c r="L129"/>
  <c r="I129"/>
  <c r="L128"/>
  <c r="L130"/>
  <c r="I128"/>
  <c r="L127"/>
  <c r="I127"/>
  <c r="J123"/>
  <c r="J122"/>
  <c r="J121"/>
  <c r="J125" s="1"/>
  <c r="J116"/>
  <c r="J115"/>
  <c r="J112"/>
  <c r="J111"/>
  <c r="J108"/>
  <c r="J107"/>
  <c r="J104"/>
  <c r="J105"/>
  <c r="J103"/>
  <c r="J97"/>
  <c r="J96"/>
  <c r="J93"/>
  <c r="J92"/>
  <c r="J91"/>
  <c r="J90"/>
  <c r="J87"/>
  <c r="J88" s="1"/>
  <c r="J86"/>
  <c r="L79"/>
  <c r="I79"/>
  <c r="L78"/>
  <c r="L80" s="1"/>
  <c r="I78"/>
  <c r="I80"/>
  <c r="L73"/>
  <c r="I73"/>
  <c r="L72"/>
  <c r="I72"/>
  <c r="L104"/>
  <c r="I104"/>
  <c r="L103"/>
  <c r="I103"/>
  <c r="L97"/>
  <c r="I97"/>
  <c r="L96"/>
  <c r="I96"/>
  <c r="I98"/>
  <c r="L93"/>
  <c r="I93"/>
  <c r="F93"/>
  <c r="L92"/>
  <c r="I92"/>
  <c r="L91"/>
  <c r="I91"/>
  <c r="F91"/>
  <c r="L90"/>
  <c r="I90"/>
  <c r="L87"/>
  <c r="I87"/>
  <c r="F87"/>
  <c r="L86"/>
  <c r="L88" s="1"/>
  <c r="I86"/>
  <c r="J79"/>
  <c r="J78"/>
  <c r="J80"/>
  <c r="J73"/>
  <c r="J72"/>
  <c r="I13"/>
  <c r="L13"/>
  <c r="I14"/>
  <c r="L14"/>
  <c r="I15"/>
  <c r="L15"/>
  <c r="I16"/>
  <c r="L16"/>
  <c r="F17"/>
  <c r="I17"/>
  <c r="L17"/>
  <c r="I18"/>
  <c r="L18"/>
  <c r="I19"/>
  <c r="L19"/>
  <c r="F20"/>
  <c r="I20"/>
  <c r="L20"/>
  <c r="I21"/>
  <c r="L21"/>
  <c r="I24"/>
  <c r="L24"/>
  <c r="I25"/>
  <c r="L25"/>
  <c r="F26"/>
  <c r="I26"/>
  <c r="L26"/>
  <c r="L27" s="1"/>
  <c r="I34"/>
  <c r="L34"/>
  <c r="F35"/>
  <c r="I35"/>
  <c r="L35"/>
  <c r="I36"/>
  <c r="L36"/>
  <c r="F37"/>
  <c r="I37"/>
  <c r="L37"/>
  <c r="F39"/>
  <c r="I39"/>
  <c r="L39"/>
  <c r="F41"/>
  <c r="I41"/>
  <c r="L41"/>
  <c r="I42"/>
  <c r="L42"/>
  <c r="I43"/>
  <c r="L43"/>
  <c r="I44"/>
  <c r="L44"/>
  <c r="I50"/>
  <c r="L50"/>
  <c r="I51"/>
  <c r="L51"/>
  <c r="I52"/>
  <c r="L52"/>
  <c r="I53"/>
  <c r="L53"/>
  <c r="I54"/>
  <c r="L54"/>
  <c r="I57"/>
  <c r="L57"/>
  <c r="L62" s="1"/>
  <c r="I58"/>
  <c r="L58"/>
  <c r="I59"/>
  <c r="L59"/>
  <c r="I60"/>
  <c r="L60"/>
  <c r="I61"/>
  <c r="L61"/>
  <c r="I64"/>
  <c r="L64"/>
  <c r="I65"/>
  <c r="L65"/>
  <c r="L66" s="1"/>
  <c r="J68"/>
  <c r="J69"/>
  <c r="B450" i="3"/>
  <c r="F171" i="5"/>
  <c r="Q128" i="9"/>
  <c r="G128"/>
  <c r="K78" i="3"/>
  <c r="K79"/>
  <c r="K113"/>
  <c r="K116"/>
  <c r="K122"/>
  <c r="K134"/>
  <c r="K136"/>
  <c r="K142"/>
  <c r="K543"/>
  <c r="K544"/>
  <c r="K563"/>
  <c r="K569"/>
  <c r="K576"/>
  <c r="K480"/>
  <c r="J42" i="5"/>
  <c r="K579" i="3"/>
  <c r="K115"/>
  <c r="Q15" i="9"/>
  <c r="G15" s="1"/>
  <c r="N15" s="1"/>
  <c r="R190" i="4"/>
  <c r="R148"/>
  <c r="E455" i="3"/>
  <c r="P88" i="9"/>
  <c r="P44"/>
  <c r="F44"/>
  <c r="E425" i="3"/>
  <c r="G165" i="5"/>
  <c r="G78" i="1"/>
  <c r="K49" i="3"/>
  <c r="K54"/>
  <c r="K64"/>
  <c r="F30" i="5"/>
  <c r="F33"/>
  <c r="F127"/>
  <c r="F129"/>
  <c r="K129"/>
  <c r="I42"/>
  <c r="I33" i="1"/>
  <c r="E26"/>
  <c r="E35" i="5"/>
  <c r="K35" s="1"/>
  <c r="E170"/>
  <c r="E69" i="1"/>
  <c r="K171" i="5"/>
  <c r="E22"/>
  <c r="B57"/>
  <c r="G26" i="1"/>
  <c r="G35" i="5"/>
  <c r="G45"/>
  <c r="G112"/>
  <c r="G55" i="1"/>
  <c r="G60"/>
  <c r="G123" i="5"/>
  <c r="G87" i="1"/>
  <c r="G177" i="5"/>
  <c r="G93" i="1"/>
  <c r="G184" i="5"/>
  <c r="K23" i="3"/>
  <c r="K59"/>
  <c r="K495"/>
  <c r="K509"/>
  <c r="K589"/>
  <c r="J98" i="9"/>
  <c r="I38" i="5"/>
  <c r="I117"/>
  <c r="I172"/>
  <c r="K388" i="3"/>
  <c r="K404"/>
  <c r="K410"/>
  <c r="K466"/>
  <c r="B7" i="5"/>
  <c r="K539" i="3"/>
  <c r="F392"/>
  <c r="F117" i="5"/>
  <c r="K393" i="3"/>
  <c r="K112"/>
  <c r="K1671"/>
  <c r="C1487"/>
  <c r="C1314"/>
  <c r="K1428"/>
  <c r="K1255"/>
  <c r="K979"/>
  <c r="K797"/>
  <c r="C795"/>
  <c r="F806"/>
  <c r="K909"/>
  <c r="C622"/>
  <c r="K736"/>
  <c r="K806"/>
  <c r="K633"/>
  <c r="F1665"/>
  <c r="K1561"/>
  <c r="F833"/>
  <c r="F800"/>
  <c r="K642"/>
  <c r="K624"/>
  <c r="K402"/>
  <c r="K75"/>
  <c r="B613"/>
  <c r="B922"/>
  <c r="B959"/>
  <c r="B1268"/>
  <c r="B1305"/>
  <c r="B1614"/>
  <c r="B1651"/>
  <c r="B13" i="1"/>
  <c r="B749" i="3"/>
  <c r="B786"/>
  <c r="B1095"/>
  <c r="B1132"/>
  <c r="B1441"/>
  <c r="B1478"/>
  <c r="E1656"/>
  <c r="J184" i="5"/>
  <c r="J425" i="3"/>
  <c r="J132" i="5"/>
  <c r="J131"/>
  <c r="J57" i="1"/>
  <c r="J46" i="5"/>
  <c r="E74" i="1"/>
  <c r="P103" i="9"/>
  <c r="E173" i="5"/>
  <c r="G38"/>
  <c r="H114"/>
  <c r="H57" i="1"/>
  <c r="H177" i="5"/>
  <c r="H87" i="1"/>
  <c r="I184" i="5"/>
  <c r="I83" i="1"/>
  <c r="H123" i="5"/>
  <c r="E164"/>
  <c r="J123"/>
  <c r="E42"/>
  <c r="K42"/>
  <c r="E33" i="1"/>
  <c r="E87"/>
  <c r="H42" i="5"/>
  <c r="H33" i="1"/>
  <c r="H415" i="3"/>
  <c r="H124" i="5"/>
  <c r="B1646" i="3"/>
  <c r="B954"/>
  <c r="F1789"/>
  <c r="F1616"/>
  <c r="F1480"/>
  <c r="F1653"/>
  <c r="F1443"/>
  <c r="F1307"/>
  <c r="F1097"/>
  <c r="F961"/>
  <c r="F751"/>
  <c r="F615"/>
  <c r="B781"/>
  <c r="F788"/>
  <c r="K905"/>
  <c r="F1134"/>
  <c r="K1144"/>
  <c r="F1143"/>
  <c r="K1143"/>
  <c r="K1197"/>
  <c r="K1251"/>
  <c r="F1250"/>
  <c r="K1250"/>
  <c r="F108"/>
  <c r="F39" i="5"/>
  <c r="F89" i="1"/>
  <c r="G740" i="3"/>
  <c r="F924"/>
  <c r="K971"/>
  <c r="F970"/>
  <c r="H1086"/>
  <c r="K1184"/>
  <c r="F1183"/>
  <c r="K1183"/>
  <c r="K1216"/>
  <c r="K1230"/>
  <c r="F1229"/>
  <c r="K1229"/>
  <c r="F1241"/>
  <c r="K1241"/>
  <c r="B1263"/>
  <c r="F1270"/>
  <c r="H1259"/>
  <c r="K1389"/>
  <c r="F1388"/>
  <c r="K1388"/>
  <c r="K1403"/>
  <c r="F1402"/>
  <c r="K1402"/>
  <c r="K1415"/>
  <c r="F1414"/>
  <c r="K1414"/>
  <c r="I1778"/>
  <c r="K1703"/>
  <c r="F1698"/>
  <c r="K1698"/>
  <c r="F1734"/>
  <c r="K1734"/>
  <c r="F1748"/>
  <c r="F1769"/>
  <c r="K1769"/>
  <c r="K1161"/>
  <c r="B178"/>
  <c r="B349"/>
  <c r="F103" i="9"/>
  <c r="B434" i="3"/>
  <c r="B12" i="5"/>
  <c r="B311" i="3"/>
  <c r="J9" i="9"/>
  <c r="K397" i="3"/>
  <c r="K583"/>
  <c r="K1331"/>
  <c r="F1325"/>
  <c r="B157" i="5"/>
  <c r="F1708" i="3"/>
  <c r="F904"/>
  <c r="K904"/>
  <c r="H55" i="1"/>
  <c r="K815" i="3"/>
  <c r="H31" i="1"/>
  <c r="H39" i="5"/>
  <c r="K421" i="3"/>
  <c r="F130" i="5"/>
  <c r="K459" i="3"/>
  <c r="K465"/>
  <c r="F464"/>
  <c r="Q90" i="9"/>
  <c r="G90"/>
  <c r="K523" i="3"/>
  <c r="K547"/>
  <c r="Q121" i="9"/>
  <c r="G121"/>
  <c r="N121"/>
  <c r="K555" i="3"/>
  <c r="F25" i="9"/>
  <c r="F92"/>
  <c r="K1363" i="3"/>
  <c r="F1362"/>
  <c r="F1702"/>
  <c r="K385"/>
  <c r="K571"/>
  <c r="L1086"/>
  <c r="C968"/>
  <c r="J415"/>
  <c r="J124" i="5"/>
  <c r="F815" i="3"/>
  <c r="E45" i="5"/>
  <c r="E36" i="1"/>
  <c r="F155" i="5"/>
  <c r="H176"/>
  <c r="K533" i="3"/>
  <c r="I35" i="5"/>
  <c r="I26" i="1"/>
  <c r="K970" i="3"/>
  <c r="K917"/>
  <c r="F115" i="9"/>
  <c r="I57" i="1"/>
  <c r="G69"/>
  <c r="G170" i="5"/>
  <c r="F120"/>
  <c r="I117" i="9"/>
  <c r="F92" i="1"/>
  <c r="K403" i="3"/>
  <c r="G913"/>
  <c r="G1259"/>
  <c r="F1146"/>
  <c r="I130" i="9"/>
  <c r="F642" i="3"/>
  <c r="K922"/>
  <c r="F973"/>
  <c r="I88" i="9"/>
  <c r="H37" i="1"/>
  <c r="F883" i="3"/>
  <c r="K926"/>
  <c r="F1179"/>
  <c r="F1741"/>
  <c r="J74" i="9"/>
  <c r="L74"/>
  <c r="K920" i="3"/>
  <c r="K923"/>
  <c r="K916"/>
  <c r="K918"/>
  <c r="K921"/>
  <c r="K925"/>
  <c r="K924"/>
  <c r="K387"/>
  <c r="H56" i="1"/>
  <c r="K48" i="3"/>
  <c r="F47"/>
  <c r="E32" i="1"/>
  <c r="E41" i="5"/>
  <c r="E55" i="1"/>
  <c r="P122" i="9"/>
  <c r="F122"/>
  <c r="E176" i="5"/>
  <c r="H93" i="1"/>
  <c r="H184" i="5"/>
  <c r="K40" i="3"/>
  <c r="F39"/>
  <c r="K1505"/>
  <c r="F1498"/>
  <c r="K1498"/>
  <c r="K1563"/>
  <c r="F1561"/>
  <c r="H168"/>
  <c r="H49" i="5"/>
  <c r="F1715" i="3"/>
  <c r="K1715"/>
  <c r="H131" i="5"/>
  <c r="E112"/>
  <c r="H54" i="1"/>
  <c r="H23"/>
  <c r="J109" i="9"/>
  <c r="E31" i="1"/>
  <c r="E39" i="5"/>
  <c r="K39"/>
  <c r="E28"/>
  <c r="G31" i="1"/>
  <c r="G39" i="5"/>
  <c r="G179"/>
  <c r="G83" i="1"/>
  <c r="K36" i="3"/>
  <c r="F33"/>
  <c r="F24" i="5"/>
  <c r="K68" i="3"/>
  <c r="F65"/>
  <c r="F31" i="5"/>
  <c r="K31"/>
  <c r="K661" i="3"/>
  <c r="F660"/>
  <c r="K1155"/>
  <c r="F1152"/>
  <c r="K1152"/>
  <c r="K1322"/>
  <c r="F1319"/>
  <c r="K1319"/>
  <c r="E38" i="5"/>
  <c r="E30" i="1"/>
  <c r="K60" i="3"/>
  <c r="F58"/>
  <c r="F28" i="5"/>
  <c r="K28" s="1"/>
  <c r="K84" i="3"/>
  <c r="Q19" i="9"/>
  <c r="G19"/>
  <c r="N19" s="1"/>
  <c r="K137" i="3"/>
  <c r="Q18" i="9"/>
  <c r="G18"/>
  <c r="N18" s="1"/>
  <c r="K146" i="3"/>
  <c r="Q42" i="9"/>
  <c r="G42"/>
  <c r="N42" s="1"/>
  <c r="K151" i="3"/>
  <c r="F150"/>
  <c r="K160"/>
  <c r="F159"/>
  <c r="F48" i="5"/>
  <c r="K48"/>
  <c r="K358" i="3"/>
  <c r="F357"/>
  <c r="F112" i="5"/>
  <c r="K375" i="3"/>
  <c r="F371"/>
  <c r="F113" i="5"/>
  <c r="K470" i="3"/>
  <c r="Q92" i="9"/>
  <c r="G92"/>
  <c r="N92" s="1"/>
  <c r="K479" i="3"/>
  <c r="F477"/>
  <c r="Q107" i="9"/>
  <c r="G107" s="1"/>
  <c r="N107" s="1"/>
  <c r="K511" i="3"/>
  <c r="F508"/>
  <c r="F173" i="5"/>
  <c r="K173"/>
  <c r="K516" i="3"/>
  <c r="F512"/>
  <c r="F351"/>
  <c r="Q2" i="9"/>
  <c r="F180" i="3"/>
  <c r="F15" i="1"/>
  <c r="F313" i="3"/>
  <c r="F452"/>
  <c r="N24" i="9"/>
  <c r="J55" i="1"/>
  <c r="J112" i="5"/>
  <c r="I24"/>
  <c r="I23" i="1"/>
  <c r="I116" i="5"/>
  <c r="I56" i="1"/>
  <c r="E165" i="5"/>
  <c r="F194"/>
  <c r="F104"/>
  <c r="K120"/>
  <c r="K130"/>
  <c r="F81" i="1"/>
  <c r="G75"/>
  <c r="J75"/>
  <c r="I75"/>
  <c r="K30" i="3"/>
  <c r="F28"/>
  <c r="K74"/>
  <c r="F34" i="5"/>
  <c r="K34"/>
  <c r="K117"/>
  <c r="L117" i="9"/>
  <c r="K30" i="5"/>
  <c r="H30" i="1"/>
  <c r="F82"/>
  <c r="G36" i="9"/>
  <c r="N36" s="1"/>
  <c r="E1432" i="3"/>
  <c r="I45" i="9"/>
  <c r="F94"/>
  <c r="I94"/>
  <c r="L94"/>
  <c r="I105"/>
  <c r="J94"/>
  <c r="G85" i="1"/>
  <c r="F71"/>
  <c r="F77"/>
  <c r="K1146" i="3"/>
  <c r="L45" i="9"/>
  <c r="I22"/>
  <c r="J45"/>
  <c r="F90" i="3"/>
  <c r="F36" i="5"/>
  <c r="Q39" i="9"/>
  <c r="G39"/>
  <c r="N39" s="1"/>
  <c r="L69"/>
  <c r="L70"/>
  <c r="G111"/>
  <c r="F127"/>
  <c r="K688" i="3"/>
  <c r="F686"/>
  <c r="G1086"/>
  <c r="F1205"/>
  <c r="K1206"/>
  <c r="K1357"/>
  <c r="F1356"/>
  <c r="K1356"/>
  <c r="K1449"/>
  <c r="J740"/>
  <c r="F703"/>
  <c r="F1352"/>
  <c r="F1378"/>
  <c r="K1378"/>
  <c r="F1418"/>
  <c r="K1418"/>
  <c r="F141"/>
  <c r="K141"/>
  <c r="F797"/>
  <c r="F843"/>
  <c r="F869"/>
  <c r="K884"/>
  <c r="F899"/>
  <c r="F1077"/>
  <c r="I1259"/>
  <c r="K1179"/>
  <c r="F1233"/>
  <c r="K1233"/>
  <c r="K1276"/>
  <c r="H1432"/>
  <c r="H1605"/>
  <c r="F461"/>
  <c r="F165" i="5"/>
  <c r="E740" i="3"/>
  <c r="K618"/>
  <c r="E1259"/>
  <c r="K1619"/>
  <c r="B141" i="5"/>
  <c r="B104"/>
  <c r="K65" i="3"/>
  <c r="J122" i="5"/>
  <c r="I123"/>
  <c r="I60" i="1"/>
  <c r="F60" s="1"/>
  <c r="I170" i="5"/>
  <c r="I69" i="1"/>
  <c r="E24" i="5"/>
  <c r="P13" i="9"/>
  <c r="E60" i="1"/>
  <c r="E123" i="5"/>
  <c r="R189" i="4"/>
  <c r="R188"/>
  <c r="R185"/>
  <c r="R187"/>
  <c r="R191"/>
  <c r="B191" i="5"/>
  <c r="B101"/>
  <c r="G22"/>
  <c r="G23" i="1"/>
  <c r="H167" i="5"/>
  <c r="H78" i="1"/>
  <c r="F67"/>
  <c r="G66"/>
  <c r="K96" i="3"/>
  <c r="F94"/>
  <c r="Q26" i="9"/>
  <c r="G26"/>
  <c r="N26" s="1"/>
  <c r="K109" i="3"/>
  <c r="K135"/>
  <c r="Q25" i="9"/>
  <c r="Q27" s="1"/>
  <c r="K423" i="3"/>
  <c r="F422"/>
  <c r="K472"/>
  <c r="Q93" i="9"/>
  <c r="G93" s="1"/>
  <c r="N93" s="1"/>
  <c r="F467" i="3"/>
  <c r="Q91" i="9"/>
  <c r="K476" i="3"/>
  <c r="K548"/>
  <c r="F540"/>
  <c r="K556"/>
  <c r="Q97" i="9"/>
  <c r="R159" i="4"/>
  <c r="R155"/>
  <c r="R151"/>
  <c r="K508" i="3"/>
  <c r="I100" i="9"/>
  <c r="I85" i="1"/>
  <c r="F22" i="3"/>
  <c r="E168"/>
  <c r="F124"/>
  <c r="F42" i="5"/>
  <c r="G172"/>
  <c r="I113" i="9"/>
  <c r="E83" i="1"/>
  <c r="F474" i="3"/>
  <c r="M63" i="1"/>
  <c r="F138" i="3"/>
  <c r="I74" i="1"/>
  <c r="I41" i="5"/>
  <c r="I32" i="1"/>
  <c r="P146" i="4"/>
  <c r="P123" i="9"/>
  <c r="E93" i="1"/>
  <c r="J175" i="5"/>
  <c r="J86" i="1"/>
  <c r="G181" i="5"/>
  <c r="G86" i="1"/>
  <c r="H66"/>
  <c r="F70"/>
  <c r="O146" i="4"/>
  <c r="K55" i="3"/>
  <c r="F52"/>
  <c r="K1002"/>
  <c r="F988"/>
  <c r="F1671"/>
  <c r="I593"/>
  <c r="P96" i="9"/>
  <c r="N90"/>
  <c r="F46" i="5"/>
  <c r="K46"/>
  <c r="F174"/>
  <c r="Q104" i="9"/>
  <c r="G104"/>
  <c r="N104"/>
  <c r="K512" i="3"/>
  <c r="F175" i="5"/>
  <c r="K175"/>
  <c r="K517" i="3"/>
  <c r="J31" i="1"/>
  <c r="J39" i="5"/>
  <c r="J593" i="3"/>
  <c r="J174" i="5"/>
  <c r="J85" i="1"/>
  <c r="J84"/>
  <c r="K63"/>
  <c r="I36" i="5"/>
  <c r="I30" i="1"/>
  <c r="I87"/>
  <c r="I177" i="5"/>
  <c r="P43" i="9"/>
  <c r="E37" i="1"/>
  <c r="K150" i="3"/>
  <c r="I46" i="5"/>
  <c r="I37" i="1"/>
  <c r="K62" i="3"/>
  <c r="F61"/>
  <c r="K93"/>
  <c r="F37" i="5"/>
  <c r="K37"/>
  <c r="Q35" i="9"/>
  <c r="G35"/>
  <c r="N35" s="1"/>
  <c r="K121" i="3"/>
  <c r="K392"/>
  <c r="Q103" i="9"/>
  <c r="K33" i="3"/>
  <c r="K159"/>
  <c r="F493"/>
  <c r="Q14" i="9"/>
  <c r="G14"/>
  <c r="N14" s="1"/>
  <c r="K144" i="3"/>
  <c r="J113" i="9"/>
  <c r="N111"/>
  <c r="M146" i="4"/>
  <c r="J179" i="5"/>
  <c r="J83" i="1"/>
  <c r="F83" s="1"/>
  <c r="I113" i="5"/>
  <c r="I55" i="1"/>
  <c r="I415" i="3"/>
  <c r="I124" i="5"/>
  <c r="K371" i="3"/>
  <c r="E23" i="1"/>
  <c r="F154" i="5"/>
  <c r="F191"/>
  <c r="F138"/>
  <c r="F101"/>
  <c r="F56"/>
  <c r="B155"/>
  <c r="B102"/>
  <c r="B192"/>
  <c r="G114"/>
  <c r="G56" i="1"/>
  <c r="G415" i="3"/>
  <c r="G124" i="5"/>
  <c r="G84" i="1"/>
  <c r="M83" i="4"/>
  <c r="K666" i="3"/>
  <c r="F664"/>
  <c r="K671"/>
  <c r="F670"/>
  <c r="K670"/>
  <c r="K679"/>
  <c r="F677"/>
  <c r="K677"/>
  <c r="K698"/>
  <c r="F696"/>
  <c r="K696"/>
  <c r="K716"/>
  <c r="F714"/>
  <c r="K714"/>
  <c r="E1086"/>
  <c r="K1056"/>
  <c r="J69" i="1"/>
  <c r="J66"/>
  <c r="J74"/>
  <c r="F74" s="1"/>
  <c r="M48" i="4"/>
  <c r="R158"/>
  <c r="K664" i="3"/>
  <c r="K883"/>
  <c r="K1007"/>
  <c r="F1006"/>
  <c r="F1068"/>
  <c r="K1068"/>
  <c r="K1069"/>
  <c r="K1077"/>
  <c r="M109" i="4"/>
  <c r="K660" i="3"/>
  <c r="K686"/>
  <c r="K711"/>
  <c r="F710"/>
  <c r="K710"/>
  <c r="F1042"/>
  <c r="K1042"/>
  <c r="K1043"/>
  <c r="K1061"/>
  <c r="F1060"/>
  <c r="K1060"/>
  <c r="J1432"/>
  <c r="R152" i="4"/>
  <c r="R156"/>
  <c r="R149"/>
  <c r="F731" i="3"/>
  <c r="F876"/>
  <c r="K876"/>
  <c r="K1033"/>
  <c r="F1032"/>
  <c r="K1032"/>
  <c r="K1246"/>
  <c r="F1245"/>
  <c r="K1245"/>
  <c r="K1352"/>
  <c r="K1425"/>
  <c r="F1423"/>
  <c r="K1423"/>
  <c r="K1536"/>
  <c r="F1535"/>
  <c r="K1535"/>
  <c r="E1778"/>
  <c r="R153" i="4"/>
  <c r="R157"/>
  <c r="F722" i="3"/>
  <c r="K722"/>
  <c r="F726"/>
  <c r="K726"/>
  <c r="F837"/>
  <c r="K843"/>
  <c r="F850"/>
  <c r="K850"/>
  <c r="F859"/>
  <c r="K859"/>
  <c r="F1010"/>
  <c r="K1010"/>
  <c r="F1072"/>
  <c r="K1072"/>
  <c r="F1189"/>
  <c r="K1189"/>
  <c r="K1205"/>
  <c r="F1334"/>
  <c r="K1334"/>
  <c r="K1335"/>
  <c r="R150" i="4"/>
  <c r="R154"/>
  <c r="K703" i="3"/>
  <c r="K754"/>
  <c r="K753"/>
  <c r="K757"/>
  <c r="K869"/>
  <c r="K899"/>
  <c r="K988"/>
  <c r="F1023"/>
  <c r="K1023"/>
  <c r="K1050"/>
  <c r="F1049"/>
  <c r="K1049"/>
  <c r="K1494"/>
  <c r="F1492"/>
  <c r="K1492"/>
  <c r="F1507"/>
  <c r="K1507"/>
  <c r="K1508"/>
  <c r="K1569"/>
  <c r="F1568"/>
  <c r="K1568"/>
  <c r="J1778"/>
  <c r="F1369"/>
  <c r="K1369"/>
  <c r="G1605"/>
  <c r="F1525"/>
  <c r="K1525"/>
  <c r="K1531"/>
  <c r="F1529"/>
  <c r="K1529"/>
  <c r="F1587"/>
  <c r="K1587"/>
  <c r="K1588"/>
  <c r="F1591"/>
  <c r="K1591"/>
  <c r="F1596"/>
  <c r="K1596"/>
  <c r="K1597"/>
  <c r="F1316"/>
  <c r="K1362"/>
  <c r="K1407"/>
  <c r="F1406"/>
  <c r="K1406"/>
  <c r="E1605"/>
  <c r="K1491"/>
  <c r="F1489"/>
  <c r="I1605"/>
  <c r="K1544"/>
  <c r="F1542"/>
  <c r="K1542"/>
  <c r="F1551"/>
  <c r="K1551"/>
  <c r="K1577"/>
  <c r="F1575"/>
  <c r="K1575"/>
  <c r="K1580"/>
  <c r="F1579"/>
  <c r="K1579"/>
  <c r="H1778"/>
  <c r="K1741"/>
  <c r="F1724"/>
  <c r="K1724"/>
  <c r="F1752"/>
  <c r="K1752"/>
  <c r="F1764"/>
  <c r="K1764"/>
  <c r="K1664"/>
  <c r="F166" i="5"/>
  <c r="K166"/>
  <c r="K464" i="3"/>
  <c r="K1095"/>
  <c r="K1099"/>
  <c r="K1089"/>
  <c r="K1093"/>
  <c r="K1097"/>
  <c r="K1098"/>
  <c r="K1094"/>
  <c r="K1096"/>
  <c r="K1090"/>
  <c r="K1091"/>
  <c r="K1092"/>
  <c r="Q43" i="9"/>
  <c r="G43" s="1"/>
  <c r="N43" s="1"/>
  <c r="F47" i="5"/>
  <c r="K47"/>
  <c r="K621" i="3"/>
  <c r="K740"/>
  <c r="K776"/>
  <c r="K606"/>
  <c r="K613"/>
  <c r="K612"/>
  <c r="K617"/>
  <c r="K611"/>
  <c r="K619"/>
  <c r="K1266"/>
  <c r="K1270"/>
  <c r="K1271"/>
  <c r="K1265"/>
  <c r="K1267"/>
  <c r="K1269"/>
  <c r="K1264"/>
  <c r="K1263"/>
  <c r="K1268"/>
  <c r="K1272"/>
  <c r="K1262"/>
  <c r="K58"/>
  <c r="K357"/>
  <c r="F169" i="5"/>
  <c r="K169"/>
  <c r="K477" i="3"/>
  <c r="E25" i="1"/>
  <c r="E22"/>
  <c r="K1617" i="3"/>
  <c r="K1611"/>
  <c r="K1613"/>
  <c r="K1615"/>
  <c r="K1610"/>
  <c r="K1609"/>
  <c r="K1614"/>
  <c r="K1618"/>
  <c r="K1608"/>
  <c r="K1616"/>
  <c r="K1612"/>
  <c r="K28"/>
  <c r="F23" i="5"/>
  <c r="K23"/>
  <c r="K461" i="3"/>
  <c r="K112" i="5"/>
  <c r="K39" i="3"/>
  <c r="F25" i="5"/>
  <c r="K25" s="1"/>
  <c r="F26"/>
  <c r="K26"/>
  <c r="K47" i="3"/>
  <c r="K749"/>
  <c r="K751"/>
  <c r="K752"/>
  <c r="K750"/>
  <c r="K1660"/>
  <c r="K1648"/>
  <c r="K1651"/>
  <c r="K1644"/>
  <c r="K1650"/>
  <c r="K1778"/>
  <c r="K1780"/>
  <c r="K1661"/>
  <c r="K1653"/>
  <c r="K1646"/>
  <c r="K1655"/>
  <c r="K837"/>
  <c r="K957"/>
  <c r="K967"/>
  <c r="K966"/>
  <c r="K953"/>
  <c r="K958"/>
  <c r="K960"/>
  <c r="K954"/>
  <c r="K959"/>
  <c r="K968"/>
  <c r="K956"/>
  <c r="K963"/>
  <c r="K961"/>
  <c r="K964"/>
  <c r="K955"/>
  <c r="K1086"/>
  <c r="K1087"/>
  <c r="K965"/>
  <c r="K952"/>
  <c r="K962"/>
  <c r="K969"/>
  <c r="F55" i="1"/>
  <c r="Q105" i="9"/>
  <c r="G103"/>
  <c r="E49" i="5"/>
  <c r="F181"/>
  <c r="K181"/>
  <c r="K540" i="3"/>
  <c r="F167" i="5"/>
  <c r="K467" i="3"/>
  <c r="F69" i="1"/>
  <c r="I66"/>
  <c r="K1488" i="3"/>
  <c r="K1479"/>
  <c r="K1475"/>
  <c r="K1605"/>
  <c r="K1477"/>
  <c r="K1480"/>
  <c r="K1472"/>
  <c r="K1481"/>
  <c r="K1485"/>
  <c r="K1486"/>
  <c r="K1482"/>
  <c r="K1473"/>
  <c r="K1476"/>
  <c r="K1471"/>
  <c r="K1474"/>
  <c r="K1487"/>
  <c r="K1483"/>
  <c r="K1484"/>
  <c r="K1478"/>
  <c r="K1316"/>
  <c r="F43" i="9"/>
  <c r="P45"/>
  <c r="I25" i="1"/>
  <c r="I22"/>
  <c r="F31"/>
  <c r="P125" i="9"/>
  <c r="F123"/>
  <c r="F125"/>
  <c r="K138" i="3"/>
  <c r="F45" i="5"/>
  <c r="K45" s="1"/>
  <c r="Q44" i="9"/>
  <c r="K22" i="3"/>
  <c r="Q13" i="9"/>
  <c r="F22" i="5"/>
  <c r="K22"/>
  <c r="G25" i="9"/>
  <c r="F38" i="5"/>
  <c r="K38"/>
  <c r="K94" i="3"/>
  <c r="H75" i="1"/>
  <c r="F78"/>
  <c r="F75"/>
  <c r="G54"/>
  <c r="J185" i="5"/>
  <c r="J442" i="3"/>
  <c r="P98" i="9"/>
  <c r="F96"/>
  <c r="F27" i="5"/>
  <c r="K27" s="1"/>
  <c r="K52" i="3"/>
  <c r="F85" i="1"/>
  <c r="G97" i="9"/>
  <c r="N97" s="1"/>
  <c r="F13"/>
  <c r="F1605" i="3"/>
  <c r="K1489"/>
  <c r="K731"/>
  <c r="K1006"/>
  <c r="F170" i="5"/>
  <c r="K170" s="1"/>
  <c r="K493" i="3"/>
  <c r="F29" i="5"/>
  <c r="K29"/>
  <c r="K61" i="3"/>
  <c r="I442"/>
  <c r="I185" i="5"/>
  <c r="K474" i="3"/>
  <c r="F168" i="5"/>
  <c r="K168"/>
  <c r="K422" i="3"/>
  <c r="F131" i="5"/>
  <c r="K131" s="1"/>
  <c r="F425" i="3"/>
  <c r="Q79" i="9"/>
  <c r="G79"/>
  <c r="N79"/>
  <c r="K1607" i="3"/>
  <c r="G44" i="9"/>
  <c r="K1133" i="3"/>
  <c r="K1131"/>
  <c r="K1125"/>
  <c r="K1127"/>
  <c r="K1132"/>
  <c r="K1128"/>
  <c r="K1137"/>
  <c r="K1126"/>
  <c r="K1140"/>
  <c r="K1259"/>
  <c r="K1260"/>
  <c r="K1134"/>
  <c r="K1142"/>
  <c r="K1136"/>
  <c r="K1129"/>
  <c r="K1130"/>
  <c r="K1138"/>
  <c r="K1141"/>
  <c r="K1139"/>
  <c r="K1135"/>
  <c r="F132" i="5"/>
  <c r="G105" i="9"/>
  <c r="N103"/>
  <c r="N105" s="1"/>
  <c r="K1261" i="3"/>
  <c r="K1295"/>
  <c r="N44" i="9"/>
  <c r="K745" i="3"/>
  <c r="K743"/>
  <c r="K746"/>
  <c r="K744"/>
  <c r="K747"/>
  <c r="K748"/>
  <c r="K1814"/>
  <c r="K1779"/>
  <c r="H442"/>
  <c r="H185" i="5"/>
  <c r="K1656" i="3"/>
  <c r="K1645"/>
  <c r="K1649"/>
  <c r="K1659"/>
  <c r="K1657"/>
  <c r="K1652"/>
  <c r="K1658"/>
  <c r="K1654"/>
  <c r="K1647"/>
  <c r="F102" i="5"/>
  <c r="F139"/>
  <c r="F192"/>
  <c r="F57"/>
  <c r="B138"/>
  <c r="B154"/>
  <c r="B56"/>
  <c r="H26" i="1"/>
  <c r="H35" i="5"/>
  <c r="G33" i="1"/>
  <c r="F33" s="1"/>
  <c r="G42" i="5"/>
  <c r="K396" i="3"/>
  <c r="F395"/>
  <c r="F457"/>
  <c r="K458"/>
  <c r="Q86" i="9"/>
  <c r="Q88" s="1"/>
  <c r="K557" i="3"/>
  <c r="Q116" i="9"/>
  <c r="G116"/>
  <c r="N116"/>
  <c r="K590" i="3"/>
  <c r="F587"/>
  <c r="L9" i="9"/>
  <c r="G9"/>
  <c r="N9"/>
  <c r="K629" i="3"/>
  <c r="F627"/>
  <c r="K896"/>
  <c r="F895"/>
  <c r="K895"/>
  <c r="K1165"/>
  <c r="F1161"/>
  <c r="K1224"/>
  <c r="F1222"/>
  <c r="K1222"/>
  <c r="K1396"/>
  <c r="F1395"/>
  <c r="E86" i="1"/>
  <c r="F57"/>
  <c r="F532" i="3"/>
  <c r="G40" i="5"/>
  <c r="E36"/>
  <c r="K36"/>
  <c r="K90" i="3"/>
  <c r="P14" i="9"/>
  <c r="G593" i="3"/>
  <c r="G167" i="5"/>
  <c r="N17" i="9"/>
  <c r="F582" i="3"/>
  <c r="K584"/>
  <c r="K114"/>
  <c r="F112"/>
  <c r="F40" i="5"/>
  <c r="Q21" i="9"/>
  <c r="G21"/>
  <c r="N21"/>
  <c r="B59" i="5"/>
  <c r="B194"/>
  <c r="B152"/>
  <c r="B136"/>
  <c r="P104" i="9"/>
  <c r="E174" i="5"/>
  <c r="K174"/>
  <c r="Q20" i="9"/>
  <c r="G20"/>
  <c r="N20"/>
  <c r="K76" i="3"/>
  <c r="K386"/>
  <c r="F384"/>
  <c r="K521"/>
  <c r="F520"/>
  <c r="K531"/>
  <c r="F178" i="5"/>
  <c r="K178"/>
  <c r="K566" i="3"/>
  <c r="F562"/>
  <c r="Q127" i="9"/>
  <c r="G127"/>
  <c r="N127"/>
  <c r="K538" i="3"/>
  <c r="F537"/>
  <c r="K537"/>
  <c r="E20"/>
  <c r="E1137"/>
  <c r="E354"/>
  <c r="E618"/>
  <c r="E1310"/>
  <c r="Q4" i="9"/>
  <c r="E791" i="3"/>
  <c r="E1483"/>
  <c r="K636"/>
  <c r="F633"/>
  <c r="K165" i="5"/>
  <c r="Q129" i="9"/>
  <c r="G129" s="1"/>
  <c r="E964" i="3"/>
  <c r="F177" i="5"/>
  <c r="K177"/>
  <c r="K72" i="3"/>
  <c r="F32" i="5"/>
  <c r="K32"/>
  <c r="K380" i="3"/>
  <c r="F379"/>
  <c r="K406"/>
  <c r="F405"/>
  <c r="K559"/>
  <c r="Q115" i="9"/>
  <c r="B173" i="3"/>
  <c r="B306"/>
  <c r="B1782"/>
  <c r="B1436"/>
  <c r="B744"/>
  <c r="B917"/>
  <c r="J256" s="1"/>
  <c r="B344"/>
  <c r="B445"/>
  <c r="B1609"/>
  <c r="B1300"/>
  <c r="B608"/>
  <c r="B429"/>
  <c r="B1473"/>
  <c r="B1090"/>
  <c r="B1127"/>
  <c r="F112" i="9"/>
  <c r="P113"/>
  <c r="P130"/>
  <c r="N128"/>
  <c r="I27"/>
  <c r="I47" s="1"/>
  <c r="I74"/>
  <c r="L109"/>
  <c r="F19"/>
  <c r="I1432" i="3"/>
  <c r="J70" i="9"/>
  <c r="L105"/>
  <c r="L119"/>
  <c r="I109"/>
  <c r="I119"/>
  <c r="I83"/>
  <c r="K44" i="5"/>
  <c r="F1016" i="3"/>
  <c r="K1016"/>
  <c r="K1017"/>
  <c r="K1702"/>
  <c r="K1708"/>
  <c r="K33" i="5"/>
  <c r="J117" i="9"/>
  <c r="J119"/>
  <c r="I125"/>
  <c r="J130"/>
  <c r="J62"/>
  <c r="J76" s="1"/>
  <c r="J55"/>
  <c r="F90" i="1"/>
  <c r="J913" i="3"/>
  <c r="K1446"/>
  <c r="G1432"/>
  <c r="F1662"/>
  <c r="K1662"/>
  <c r="K1792"/>
  <c r="K616"/>
  <c r="K610"/>
  <c r="K623"/>
  <c r="I66" i="9"/>
  <c r="K1606" i="3"/>
  <c r="K1641"/>
  <c r="K1122"/>
  <c r="K1088"/>
  <c r="K24" i="5"/>
  <c r="F93" i="1"/>
  <c r="J177" i="5"/>
  <c r="J87" i="1"/>
  <c r="F87"/>
  <c r="J36"/>
  <c r="F36"/>
  <c r="J45" i="5"/>
  <c r="I131"/>
  <c r="I425" i="3"/>
  <c r="I132" i="5"/>
  <c r="F157"/>
  <c r="F141"/>
  <c r="F59"/>
  <c r="I175"/>
  <c r="I86" i="1"/>
  <c r="I84"/>
  <c r="I64"/>
  <c r="K108" i="3"/>
  <c r="G36" i="5"/>
  <c r="G30" i="1"/>
  <c r="G168" i="3"/>
  <c r="K982"/>
  <c r="F979"/>
  <c r="K1198"/>
  <c r="F1196"/>
  <c r="K1685"/>
  <c r="F1680"/>
  <c r="F1760"/>
  <c r="G37" i="1"/>
  <c r="P79" i="9"/>
  <c r="F79"/>
  <c r="E132" i="5"/>
  <c r="L98" i="9"/>
  <c r="E113" i="5"/>
  <c r="K113"/>
  <c r="E415" i="3"/>
  <c r="E57" i="1"/>
  <c r="E131" i="5"/>
  <c r="E56" i="1"/>
  <c r="E54" s="1"/>
  <c r="E167" i="5"/>
  <c r="K167"/>
  <c r="E78" i="1"/>
  <c r="E75" s="1"/>
  <c r="E593" i="3"/>
  <c r="E172" i="5"/>
  <c r="E85" i="1"/>
  <c r="E84" s="1"/>
  <c r="K399" i="3"/>
  <c r="F398"/>
  <c r="K409"/>
  <c r="F408"/>
  <c r="K481"/>
  <c r="Q108" i="9"/>
  <c r="K500" i="3"/>
  <c r="F499"/>
  <c r="H913"/>
  <c r="J168"/>
  <c r="F1215"/>
  <c r="J23" i="1"/>
  <c r="L22" i="9"/>
  <c r="L47" s="1"/>
  <c r="L82" s="1"/>
  <c r="J22"/>
  <c r="J47" s="1"/>
  <c r="J82" s="1"/>
  <c r="J41" i="5"/>
  <c r="J32" i="1"/>
  <c r="J26"/>
  <c r="J35" i="5"/>
  <c r="J47"/>
  <c r="J37" i="1"/>
  <c r="J114" i="5"/>
  <c r="J56" i="1"/>
  <c r="J54"/>
  <c r="H32"/>
  <c r="B189" i="5"/>
  <c r="B99"/>
  <c r="B54"/>
  <c r="J30" i="1"/>
  <c r="F164" i="5"/>
  <c r="K164"/>
  <c r="K457" i="3"/>
  <c r="L55" i="9"/>
  <c r="L76" s="1"/>
  <c r="F113"/>
  <c r="I25" i="5"/>
  <c r="I168" i="3"/>
  <c r="H181" i="5"/>
  <c r="H86" i="1"/>
  <c r="F86" s="1"/>
  <c r="F84" s="1"/>
  <c r="K87" i="3"/>
  <c r="F75"/>
  <c r="Q37" i="9"/>
  <c r="G37"/>
  <c r="N37" s="1"/>
  <c r="K123" i="3"/>
  <c r="F120"/>
  <c r="E913"/>
  <c r="K1748"/>
  <c r="F68" i="1"/>
  <c r="F108" i="9"/>
  <c r="F109" s="1"/>
  <c r="I913" i="3"/>
  <c r="I70" i="9"/>
  <c r="Q41"/>
  <c r="G41" s="1"/>
  <c r="I740" i="3"/>
  <c r="I1086"/>
  <c r="J1605"/>
  <c r="F86" i="9"/>
  <c r="F88"/>
  <c r="F100"/>
  <c r="F15"/>
  <c r="K1795" i="3"/>
  <c r="K742"/>
  <c r="K615"/>
  <c r="K609"/>
  <c r="K622"/>
  <c r="I62" i="9"/>
  <c r="I55"/>
  <c r="K741" i="3"/>
  <c r="K614"/>
  <c r="K620"/>
  <c r="K608"/>
  <c r="K607"/>
  <c r="G222"/>
  <c r="G71" i="5" s="1"/>
  <c r="I293" i="3"/>
  <c r="F122" i="5"/>
  <c r="K122"/>
  <c r="K405" i="3"/>
  <c r="Q130" i="9"/>
  <c r="K562" i="3"/>
  <c r="F182" i="5"/>
  <c r="K182" s="1"/>
  <c r="K520" i="3"/>
  <c r="F176" i="5"/>
  <c r="K176" s="1"/>
  <c r="Q122" i="9"/>
  <c r="G185" i="5"/>
  <c r="G442" i="3"/>
  <c r="K1395"/>
  <c r="F1432"/>
  <c r="F740"/>
  <c r="K395"/>
  <c r="F118" i="5"/>
  <c r="K118" s="1"/>
  <c r="F183"/>
  <c r="K183" s="1"/>
  <c r="K582" i="3"/>
  <c r="F14" i="9"/>
  <c r="P22"/>
  <c r="K587" i="3"/>
  <c r="F184" i="5"/>
  <c r="K184"/>
  <c r="Q123" i="9"/>
  <c r="G123"/>
  <c r="N123" s="1"/>
  <c r="G86"/>
  <c r="N86" s="1"/>
  <c r="N88" s="1"/>
  <c r="E255" i="3"/>
  <c r="F287"/>
  <c r="F92" i="5" s="1"/>
  <c r="I226" i="3"/>
  <c r="I72" i="5" s="1"/>
  <c r="Q96" i="9"/>
  <c r="Q98" s="1"/>
  <c r="F114" i="5"/>
  <c r="K114" s="1"/>
  <c r="K379" i="3"/>
  <c r="F115" i="5"/>
  <c r="K115"/>
  <c r="K384" i="3"/>
  <c r="F913"/>
  <c r="G270"/>
  <c r="G86" i="5" s="1"/>
  <c r="I272" i="3"/>
  <c r="I88" i="5" s="1"/>
  <c r="I271" i="3"/>
  <c r="I87" i="5" s="1"/>
  <c r="F180"/>
  <c r="K180"/>
  <c r="K1436" i="3"/>
  <c r="K1439"/>
  <c r="K1444"/>
  <c r="K1441"/>
  <c r="K1443"/>
  <c r="K1440"/>
  <c r="K1445"/>
  <c r="K1435"/>
  <c r="K1442"/>
  <c r="K1438"/>
  <c r="K1437"/>
  <c r="F235"/>
  <c r="F74" i="5" s="1"/>
  <c r="H189" i="3"/>
  <c r="H67" i="5" s="1"/>
  <c r="J203" i="3"/>
  <c r="J69" i="5" s="1"/>
  <c r="G235" i="3"/>
  <c r="G74" i="5" s="1"/>
  <c r="G287" i="3"/>
  <c r="G92" i="5"/>
  <c r="I269" i="3"/>
  <c r="I85" i="5" s="1"/>
  <c r="J297" i="3"/>
  <c r="J53" i="1" s="1"/>
  <c r="E232" i="3"/>
  <c r="E73" i="5" s="1"/>
  <c r="E248" i="3"/>
  <c r="E79" i="5" s="1"/>
  <c r="K79" s="1"/>
  <c r="I257" i="3"/>
  <c r="I82" i="5" s="1"/>
  <c r="I265" i="3"/>
  <c r="G203"/>
  <c r="G69" i="5"/>
  <c r="I195" i="3"/>
  <c r="I68" i="5" s="1"/>
  <c r="H195" i="3"/>
  <c r="J269"/>
  <c r="J85" i="5" s="1"/>
  <c r="H269" i="3"/>
  <c r="H85" i="5"/>
  <c r="H288" i="3"/>
  <c r="H93" i="5" s="1"/>
  <c r="E238" i="3"/>
  <c r="E77" i="5" s="1"/>
  <c r="H236" i="3"/>
  <c r="H75" i="5" s="1"/>
  <c r="I186" i="3"/>
  <c r="H275"/>
  <c r="G276"/>
  <c r="G90" i="5" s="1"/>
  <c r="J248" i="3"/>
  <c r="J195"/>
  <c r="H276"/>
  <c r="H90" i="5" s="1"/>
  <c r="G237" i="3"/>
  <c r="G76" i="5" s="1"/>
  <c r="I258" i="3"/>
  <c r="I83" i="5" s="1"/>
  <c r="I297" i="3"/>
  <c r="I53" i="1" s="1"/>
  <c r="I256" i="3"/>
  <c r="F270"/>
  <c r="F86" i="5" s="1"/>
  <c r="E272" i="3"/>
  <c r="E88" i="5"/>
  <c r="H265" i="3"/>
  <c r="J238"/>
  <c r="J77" i="5"/>
  <c r="I248" i="3"/>
  <c r="E204"/>
  <c r="I236"/>
  <c r="I75" i="5" s="1"/>
  <c r="E226" i="3"/>
  <c r="J255"/>
  <c r="J80" i="5"/>
  <c r="E195" i="3"/>
  <c r="J288"/>
  <c r="H255"/>
  <c r="H80" i="5" s="1"/>
  <c r="J204" i="3"/>
  <c r="G293"/>
  <c r="G50" i="1" s="1"/>
  <c r="E265" i="3"/>
  <c r="I232"/>
  <c r="I73" i="5" s="1"/>
  <c r="I255" i="3"/>
  <c r="G189"/>
  <c r="G67" i="5" s="1"/>
  <c r="H258" i="3"/>
  <c r="H83" i="5" s="1"/>
  <c r="G265" i="3"/>
  <c r="G84" i="5"/>
  <c r="G204" i="3"/>
  <c r="G70" i="5" s="1"/>
  <c r="I238" i="3"/>
  <c r="I77" i="5" s="1"/>
  <c r="G236" i="3"/>
  <c r="G75" i="5" s="1"/>
  <c r="G297" i="3"/>
  <c r="G53" i="1" s="1"/>
  <c r="E284" i="3"/>
  <c r="P59" i="9" s="1"/>
  <c r="F236" i="3"/>
  <c r="F75" i="5" s="1"/>
  <c r="E297" i="3"/>
  <c r="J235"/>
  <c r="J74" i="5" s="1"/>
  <c r="G248" i="3"/>
  <c r="J258"/>
  <c r="J83" i="5"/>
  <c r="E237" i="3"/>
  <c r="G258"/>
  <c r="G83" i="5"/>
  <c r="E222" i="3"/>
  <c r="P52" i="9" s="1"/>
  <c r="F52" s="1"/>
  <c r="F237" i="3"/>
  <c r="F76" i="5" s="1"/>
  <c r="G269" i="3"/>
  <c r="G85" i="5" s="1"/>
  <c r="J232" i="3"/>
  <c r="J73" i="5" s="1"/>
  <c r="E287" i="3"/>
  <c r="E92" i="5" s="1"/>
  <c r="G239" i="3"/>
  <c r="G78" i="5"/>
  <c r="F222" i="3"/>
  <c r="F71" i="5" s="1"/>
  <c r="F226" i="3"/>
  <c r="J272"/>
  <c r="J88" i="5"/>
  <c r="F271" i="3"/>
  <c r="F87" i="5" s="1"/>
  <c r="J237" i="3"/>
  <c r="J76" i="5"/>
  <c r="I222" i="3"/>
  <c r="I71" i="5" s="1"/>
  <c r="G256" i="3"/>
  <c r="G81" i="5" s="1"/>
  <c r="H257" i="3"/>
  <c r="H82" i="5"/>
  <c r="G271" i="3"/>
  <c r="G87" i="5" s="1"/>
  <c r="H239" i="3"/>
  <c r="H78" i="5" s="1"/>
  <c r="G195" i="3"/>
  <c r="G68" i="5" s="1"/>
  <c r="H297" i="3"/>
  <c r="H95" i="5" s="1"/>
  <c r="H222" i="3"/>
  <c r="H71" i="5"/>
  <c r="I275" i="3"/>
  <c r="G186"/>
  <c r="G66" i="5" s="1"/>
  <c r="F256" i="3"/>
  <c r="F81" i="5"/>
  <c r="G238" i="3"/>
  <c r="G77" i="5" s="1"/>
  <c r="J270" i="3"/>
  <c r="J86" i="5"/>
  <c r="I189" i="3"/>
  <c r="I67" i="5" s="1"/>
  <c r="F203" i="3"/>
  <c r="F69" i="5"/>
  <c r="J189" i="3"/>
  <c r="J40" i="1" s="1"/>
  <c r="E186" i="3"/>
  <c r="E39" i="1" s="1"/>
  <c r="G226" i="3"/>
  <c r="J275"/>
  <c r="J89" i="5"/>
  <c r="G255" i="3"/>
  <c r="F272"/>
  <c r="F293"/>
  <c r="F265"/>
  <c r="F248"/>
  <c r="F288"/>
  <c r="F93" i="5" s="1"/>
  <c r="F189" i="3"/>
  <c r="F67" i="5" s="1"/>
  <c r="L4" i="9"/>
  <c r="P9" s="1"/>
  <c r="S6"/>
  <c r="F104"/>
  <c r="F105" s="1"/>
  <c r="P105"/>
  <c r="P119" s="1"/>
  <c r="F179" i="5"/>
  <c r="K179"/>
  <c r="K532" i="3"/>
  <c r="Q34" i="9"/>
  <c r="F41" i="5"/>
  <c r="K41"/>
  <c r="K120" i="3"/>
  <c r="E80" i="5"/>
  <c r="Q57" i="9"/>
  <c r="K1215" i="3"/>
  <c r="K1680"/>
  <c r="F204"/>
  <c r="F1778"/>
  <c r="K1196"/>
  <c r="F1259"/>
  <c r="F239"/>
  <c r="G49" i="5"/>
  <c r="J64" i="1"/>
  <c r="F32"/>
  <c r="H25"/>
  <c r="H22" s="1"/>
  <c r="K1785" i="3"/>
  <c r="K1789"/>
  <c r="K1791"/>
  <c r="K1788"/>
  <c r="K1786"/>
  <c r="K1787"/>
  <c r="K1784"/>
  <c r="K1782"/>
  <c r="K1790"/>
  <c r="K1781"/>
  <c r="K1783"/>
  <c r="K794"/>
  <c r="K789"/>
  <c r="K795"/>
  <c r="K791"/>
  <c r="K780"/>
  <c r="K913"/>
  <c r="K781"/>
  <c r="K779"/>
  <c r="K790"/>
  <c r="K783"/>
  <c r="K796"/>
  <c r="K784"/>
  <c r="K785"/>
  <c r="K782"/>
  <c r="K793"/>
  <c r="K787"/>
  <c r="K788"/>
  <c r="K792"/>
  <c r="K786"/>
  <c r="F35" i="5"/>
  <c r="F168" i="3"/>
  <c r="I49" i="5"/>
  <c r="F26" i="1"/>
  <c r="J25"/>
  <c r="J22" s="1"/>
  <c r="F23"/>
  <c r="J49" i="5"/>
  <c r="G108" i="9"/>
  <c r="G109" s="1"/>
  <c r="Q109"/>
  <c r="F119" i="5"/>
  <c r="K119"/>
  <c r="K398" i="3"/>
  <c r="F415"/>
  <c r="E442"/>
  <c r="E185" i="5"/>
  <c r="F37" i="1"/>
  <c r="G25"/>
  <c r="G22" s="1"/>
  <c r="F30"/>
  <c r="I50"/>
  <c r="I94" i="5"/>
  <c r="K1760" i="3"/>
  <c r="F284"/>
  <c r="F91" i="5" s="1"/>
  <c r="F1086" i="3"/>
  <c r="F195"/>
  <c r="G96" i="9"/>
  <c r="G98" s="1"/>
  <c r="Q45"/>
  <c r="H84" i="1"/>
  <c r="H64" s="1"/>
  <c r="F172" i="5"/>
  <c r="K172"/>
  <c r="K499" i="3"/>
  <c r="F593"/>
  <c r="K408"/>
  <c r="F123" i="5"/>
  <c r="K123" s="1"/>
  <c r="P78" i="9"/>
  <c r="F78" s="1"/>
  <c r="E124" i="5"/>
  <c r="F56" i="1"/>
  <c r="F54"/>
  <c r="I76" i="9"/>
  <c r="I82" s="1"/>
  <c r="I131" s="1"/>
  <c r="I81"/>
  <c r="I9"/>
  <c r="F9"/>
  <c r="E66" i="5"/>
  <c r="K66"/>
  <c r="K186" i="3"/>
  <c r="G41" i="1"/>
  <c r="E53"/>
  <c r="E95" i="5"/>
  <c r="J70"/>
  <c r="E68"/>
  <c r="K68" s="1"/>
  <c r="K195" i="3"/>
  <c r="J61" i="1"/>
  <c r="J79" i="5"/>
  <c r="J95"/>
  <c r="K1304" i="3"/>
  <c r="K1311"/>
  <c r="K1315"/>
  <c r="K1303"/>
  <c r="K1432"/>
  <c r="K1298"/>
  <c r="K1301"/>
  <c r="K1313"/>
  <c r="K1299"/>
  <c r="K1307"/>
  <c r="K1306"/>
  <c r="K1310"/>
  <c r="K1314"/>
  <c r="K1312"/>
  <c r="K1302"/>
  <c r="K1305"/>
  <c r="K1308"/>
  <c r="K1309"/>
  <c r="K1300"/>
  <c r="G122" i="9"/>
  <c r="N122" s="1"/>
  <c r="N125" s="1"/>
  <c r="Q125"/>
  <c r="J67" i="5"/>
  <c r="F72"/>
  <c r="P57" i="9"/>
  <c r="F57"/>
  <c r="G40" i="1"/>
  <c r="G80" i="5"/>
  <c r="G39" i="1"/>
  <c r="Q52" i="9"/>
  <c r="G52" s="1"/>
  <c r="N52" s="1"/>
  <c r="G61" i="1"/>
  <c r="G79" i="5"/>
  <c r="F59" i="9"/>
  <c r="E91" i="5"/>
  <c r="E84"/>
  <c r="J93"/>
  <c r="E70"/>
  <c r="K70"/>
  <c r="K204" i="3"/>
  <c r="I81" i="5"/>
  <c r="I46" i="1"/>
  <c r="H89" i="5"/>
  <c r="N129" i="9"/>
  <c r="N130" s="1"/>
  <c r="G130"/>
  <c r="K92" i="5"/>
  <c r="F79"/>
  <c r="Q60" i="9"/>
  <c r="G60" s="1"/>
  <c r="N60" s="1"/>
  <c r="F94" i="5"/>
  <c r="I89"/>
  <c r="K222" i="3"/>
  <c r="I80" i="5"/>
  <c r="I45" i="1"/>
  <c r="G94" i="5"/>
  <c r="E72"/>
  <c r="K72"/>
  <c r="I61" i="1"/>
  <c r="I79" i="5"/>
  <c r="H84"/>
  <c r="J68"/>
  <c r="J41" i="1"/>
  <c r="I39"/>
  <c r="I66" i="5"/>
  <c r="G88" i="9"/>
  <c r="P80"/>
  <c r="F80"/>
  <c r="N41"/>
  <c r="N45" s="1"/>
  <c r="G45"/>
  <c r="N96"/>
  <c r="N98" s="1"/>
  <c r="F49" i="5"/>
  <c r="K949" i="3"/>
  <c r="K914"/>
  <c r="K915"/>
  <c r="Q65" i="9"/>
  <c r="G65" s="1"/>
  <c r="N65" s="1"/>
  <c r="F78" i="5"/>
  <c r="F70"/>
  <c r="I138" i="9"/>
  <c r="I135" s="1"/>
  <c r="F68" i="5"/>
  <c r="Q54" i="9"/>
  <c r="G54"/>
  <c r="N54" s="1"/>
  <c r="F25" i="1"/>
  <c r="G57" i="9"/>
  <c r="N57" s="1"/>
  <c r="I139"/>
  <c r="I136" s="1"/>
  <c r="F185" i="5"/>
  <c r="F442" i="3"/>
  <c r="F124" i="5"/>
  <c r="Q78" i="9"/>
  <c r="Q80" s="1"/>
  <c r="N108"/>
  <c r="N109" s="1"/>
  <c r="F22" i="1"/>
  <c r="G34" i="9"/>
  <c r="K1433" i="3"/>
  <c r="K1468"/>
  <c r="K1434"/>
  <c r="G125" i="9"/>
  <c r="N34"/>
  <c r="J81" i="5" l="1"/>
  <c r="J46" i="1"/>
  <c r="F53"/>
  <c r="G95" i="5"/>
  <c r="E76"/>
  <c r="K76" s="1"/>
  <c r="E71"/>
  <c r="K71" s="1"/>
  <c r="I84"/>
  <c r="I40" i="1"/>
  <c r="H68" i="5"/>
  <c r="F84"/>
  <c r="F88"/>
  <c r="K88" s="1"/>
  <c r="G72"/>
  <c r="G78" i="9"/>
  <c r="I95" i="5"/>
  <c r="H53" i="1"/>
  <c r="H40"/>
  <c r="F40" s="1"/>
  <c r="K91" i="5"/>
  <c r="H237" i="3"/>
  <c r="H76" i="5" s="1"/>
  <c r="I237" i="3"/>
  <c r="I76" i="5" s="1"/>
  <c r="H235" i="3"/>
  <c r="E271"/>
  <c r="F66" i="1"/>
  <c r="F64" s="1"/>
  <c r="E61"/>
  <c r="G288" i="3"/>
  <c r="E275"/>
  <c r="H238"/>
  <c r="H77" i="5" s="1"/>
  <c r="J257" i="3"/>
  <c r="J82" i="5" s="1"/>
  <c r="E256" i="3"/>
  <c r="J239"/>
  <c r="J78" i="5" s="1"/>
  <c r="H271" i="3"/>
  <c r="H87" i="5" s="1"/>
  <c r="E276" i="3"/>
  <c r="G275"/>
  <c r="J236"/>
  <c r="H226"/>
  <c r="F238"/>
  <c r="H293"/>
  <c r="E203"/>
  <c r="H284"/>
  <c r="H91" i="5" s="1"/>
  <c r="E189" i="3"/>
  <c r="G284"/>
  <c r="G91" i="5" s="1"/>
  <c r="H256" i="3"/>
  <c r="J276"/>
  <c r="I203"/>
  <c r="G232"/>
  <c r="G73" i="5" s="1"/>
  <c r="I239" i="3"/>
  <c r="I78" i="5" s="1"/>
  <c r="I204" i="3"/>
  <c r="J265"/>
  <c r="E258"/>
  <c r="J271"/>
  <c r="J87" i="5" s="1"/>
  <c r="J186" i="3"/>
  <c r="I287"/>
  <c r="I92" i="5" s="1"/>
  <c r="J284" i="3"/>
  <c r="J91" i="5" s="1"/>
  <c r="E270" i="3"/>
  <c r="E269"/>
  <c r="I276"/>
  <c r="H186"/>
  <c r="F257"/>
  <c r="F82" i="5" s="1"/>
  <c r="F255" i="3"/>
  <c r="H248"/>
  <c r="E288"/>
  <c r="J226"/>
  <c r="E236"/>
  <c r="H272"/>
  <c r="H88" i="5" s="1"/>
  <c r="E239" i="3"/>
  <c r="H204"/>
  <c r="E293"/>
  <c r="F297"/>
  <c r="E257"/>
  <c r="F269"/>
  <c r="F85" i="5" s="1"/>
  <c r="E235" i="3"/>
  <c r="G272"/>
  <c r="G88" i="5" s="1"/>
  <c r="H287" i="3"/>
  <c r="H92" i="5" s="1"/>
  <c r="J287" i="3"/>
  <c r="J92" i="5" s="1"/>
  <c r="G257" i="3"/>
  <c r="G82" i="5" s="1"/>
  <c r="I284" i="3"/>
  <c r="I91" i="5" s="1"/>
  <c r="J293" i="3"/>
  <c r="I235"/>
  <c r="H203"/>
  <c r="H69" i="5" s="1"/>
  <c r="J222" i="3"/>
  <c r="I270"/>
  <c r="I86" i="5" s="1"/>
  <c r="H270" i="3"/>
  <c r="H86" i="5" s="1"/>
  <c r="F186" i="3"/>
  <c r="F232"/>
  <c r="F73" i="5" s="1"/>
  <c r="K73" s="1"/>
  <c r="F276" i="3"/>
  <c r="F90" i="5" s="1"/>
  <c r="F258" i="3"/>
  <c r="F83" i="5" s="1"/>
  <c r="Q59" i="9"/>
  <c r="G59" s="1"/>
  <c r="N59" s="1"/>
  <c r="G42" i="1"/>
  <c r="G46"/>
  <c r="K84" i="5"/>
  <c r="H45" i="1"/>
  <c r="J45"/>
  <c r="E42"/>
  <c r="N25" i="9"/>
  <c r="N27" s="1"/>
  <c r="G27"/>
  <c r="I54" i="1"/>
  <c r="F117" i="9"/>
  <c r="F119" s="1"/>
  <c r="F83" s="1"/>
  <c r="J100"/>
  <c r="J83" s="1"/>
  <c r="J138" s="1"/>
  <c r="J135" s="1"/>
  <c r="Q117"/>
  <c r="Q119" s="1"/>
  <c r="G115"/>
  <c r="G13"/>
  <c r="Q22"/>
  <c r="Q47" s="1"/>
  <c r="G64" i="1"/>
  <c r="L100" i="9"/>
  <c r="Q94"/>
  <c r="Q100" s="1"/>
  <c r="G91"/>
  <c r="H229" i="3"/>
  <c r="E206"/>
  <c r="I223"/>
  <c r="I243"/>
  <c r="E266"/>
  <c r="F332"/>
  <c r="F253"/>
  <c r="E233"/>
  <c r="J190"/>
  <c r="I288"/>
  <c r="H232"/>
  <c r="H73" i="5" s="1"/>
  <c r="F275" i="3"/>
  <c r="P27" i="9"/>
  <c r="P47" s="1"/>
  <c r="G112"/>
  <c r="N112" s="1"/>
  <c r="N113" s="1"/>
  <c r="F129"/>
  <c r="F130" s="1"/>
  <c r="P94"/>
  <c r="P100" s="1"/>
  <c r="P83" s="1"/>
  <c r="C1660" i="3"/>
  <c r="F246" s="1"/>
  <c r="E191" i="5"/>
  <c r="E154"/>
  <c r="E56"/>
  <c r="L1259" i="3"/>
  <c r="J206" i="5" s="1"/>
  <c r="F18" i="9"/>
  <c r="F22" s="1"/>
  <c r="F47" s="1"/>
  <c r="F21"/>
  <c r="I43" i="1" l="1"/>
  <c r="I74" i="5"/>
  <c r="H42" i="1"/>
  <c r="H70" i="5"/>
  <c r="J72"/>
  <c r="J43" i="1"/>
  <c r="E86" i="5"/>
  <c r="K86" s="1"/>
  <c r="K270" i="3"/>
  <c r="H81" i="5"/>
  <c r="H46" i="1"/>
  <c r="E69" i="5"/>
  <c r="K69" s="1"/>
  <c r="P54" i="9"/>
  <c r="F54" s="1"/>
  <c r="K203" i="3"/>
  <c r="J75" i="5"/>
  <c r="E48" i="1"/>
  <c r="E89" i="5"/>
  <c r="P58" i="9"/>
  <c r="K275" i="3"/>
  <c r="J247"/>
  <c r="G198"/>
  <c r="F241"/>
  <c r="E191"/>
  <c r="F217"/>
  <c r="I194"/>
  <c r="E200"/>
  <c r="K200" s="1"/>
  <c r="F242"/>
  <c r="F261"/>
  <c r="H286"/>
  <c r="F249"/>
  <c r="J230"/>
  <c r="F200"/>
  <c r="G250"/>
  <c r="J277"/>
  <c r="F220"/>
  <c r="I254"/>
  <c r="E274"/>
  <c r="G225"/>
  <c r="G219"/>
  <c r="I208"/>
  <c r="E280"/>
  <c r="H290"/>
  <c r="G211"/>
  <c r="G210"/>
  <c r="G206"/>
  <c r="J285"/>
  <c r="J240"/>
  <c r="E210"/>
  <c r="E243"/>
  <c r="F329"/>
  <c r="G260"/>
  <c r="J216"/>
  <c r="H279"/>
  <c r="E336"/>
  <c r="E205"/>
  <c r="K205" s="1"/>
  <c r="E231"/>
  <c r="F254"/>
  <c r="F213"/>
  <c r="I198"/>
  <c r="J205"/>
  <c r="E267"/>
  <c r="G244"/>
  <c r="I279"/>
  <c r="J212"/>
  <c r="H228"/>
  <c r="H280"/>
  <c r="F277"/>
  <c r="E199"/>
  <c r="K199" s="1"/>
  <c r="F190"/>
  <c r="F296"/>
  <c r="Q61" i="9" s="1"/>
  <c r="G61" s="1"/>
  <c r="N61" s="1"/>
  <c r="G278" i="3"/>
  <c r="G240"/>
  <c r="J249"/>
  <c r="J211"/>
  <c r="G268"/>
  <c r="G243"/>
  <c r="I209"/>
  <c r="I247"/>
  <c r="G294"/>
  <c r="G51" i="1" s="1"/>
  <c r="E262" i="3"/>
  <c r="E264"/>
  <c r="K264" s="1"/>
  <c r="H263"/>
  <c r="I296"/>
  <c r="I52" i="1" s="1"/>
  <c r="E216" i="3"/>
  <c r="J266"/>
  <c r="H188"/>
  <c r="I224"/>
  <c r="E211"/>
  <c r="F214"/>
  <c r="F192"/>
  <c r="E244"/>
  <c r="J213"/>
  <c r="I218"/>
  <c r="H273"/>
  <c r="I202"/>
  <c r="J199"/>
  <c r="I197"/>
  <c r="H253"/>
  <c r="F243"/>
  <c r="F335"/>
  <c r="E318"/>
  <c r="I282"/>
  <c r="H249"/>
  <c r="H215"/>
  <c r="J267"/>
  <c r="G193"/>
  <c r="F291"/>
  <c r="H243"/>
  <c r="F209"/>
  <c r="H202"/>
  <c r="G190"/>
  <c r="E334"/>
  <c r="E219"/>
  <c r="F202" i="5"/>
  <c r="H205"/>
  <c r="F207"/>
  <c r="H201"/>
  <c r="J203"/>
  <c r="I202"/>
  <c r="H206"/>
  <c r="E205"/>
  <c r="Q83" i="9"/>
  <c r="J81"/>
  <c r="H47" i="1"/>
  <c r="K237" i="3"/>
  <c r="J139" i="9"/>
  <c r="J136" s="1"/>
  <c r="F89" i="5"/>
  <c r="Q58" i="9"/>
  <c r="G94"/>
  <c r="G100" s="1"/>
  <c r="N91"/>
  <c r="N94" s="1"/>
  <c r="N100" s="1"/>
  <c r="F66" i="5"/>
  <c r="Q53" i="9"/>
  <c r="G53" s="1"/>
  <c r="N53" s="1"/>
  <c r="E43" i="1"/>
  <c r="E74" i="5"/>
  <c r="K74" s="1"/>
  <c r="K235" i="3"/>
  <c r="E94" i="5"/>
  <c r="K94" s="1"/>
  <c r="E50" i="1"/>
  <c r="P60" i="9"/>
  <c r="F60" s="1"/>
  <c r="K293" i="3"/>
  <c r="E75" i="5"/>
  <c r="K75" s="1"/>
  <c r="K236" i="3"/>
  <c r="K255"/>
  <c r="Q68" i="9"/>
  <c r="F80" i="5"/>
  <c r="K80" s="1"/>
  <c r="K269" i="3"/>
  <c r="E85" i="5"/>
  <c r="K85" s="1"/>
  <c r="J39" i="1"/>
  <c r="J66" i="5"/>
  <c r="I70"/>
  <c r="I42" i="1"/>
  <c r="J48"/>
  <c r="J90" i="5"/>
  <c r="H43" i="1"/>
  <c r="H72" i="5"/>
  <c r="H74"/>
  <c r="G80" i="9"/>
  <c r="N78"/>
  <c r="N80" s="1"/>
  <c r="I281" i="3"/>
  <c r="H267"/>
  <c r="I278"/>
  <c r="E218"/>
  <c r="F225"/>
  <c r="F240"/>
  <c r="E215"/>
  <c r="J191"/>
  <c r="I227"/>
  <c r="I260"/>
  <c r="I229"/>
  <c r="F322"/>
  <c r="E245"/>
  <c r="G230"/>
  <c r="G229"/>
  <c r="I291"/>
  <c r="F292"/>
  <c r="Q69" i="9" s="1"/>
  <c r="G69" s="1"/>
  <c r="N69" s="1"/>
  <c r="F199" i="3"/>
  <c r="G252"/>
  <c r="G262"/>
  <c r="E317"/>
  <c r="J254"/>
  <c r="G247"/>
  <c r="G267"/>
  <c r="I193"/>
  <c r="E227"/>
  <c r="H278"/>
  <c r="I192"/>
  <c r="I290"/>
  <c r="G220"/>
  <c r="I225"/>
  <c r="J294"/>
  <c r="J51" i="1" s="1"/>
  <c r="J260" i="3"/>
  <c r="I220"/>
  <c r="J261"/>
  <c r="E234"/>
  <c r="E241"/>
  <c r="J193"/>
  <c r="E281"/>
  <c r="F193"/>
  <c r="J263"/>
  <c r="E286"/>
  <c r="F327"/>
  <c r="I285"/>
  <c r="F267"/>
  <c r="I201"/>
  <c r="H196"/>
  <c r="I289"/>
  <c r="E214"/>
  <c r="K214" s="1"/>
  <c r="J206"/>
  <c r="G227"/>
  <c r="G221"/>
  <c r="H224"/>
  <c r="G296"/>
  <c r="G52" i="1" s="1"/>
  <c r="I250" i="3"/>
  <c r="G228"/>
  <c r="H221"/>
  <c r="H264"/>
  <c r="F321"/>
  <c r="F197"/>
  <c r="F187"/>
  <c r="F211"/>
  <c r="J202"/>
  <c r="G282"/>
  <c r="E251"/>
  <c r="F281"/>
  <c r="J194"/>
  <c r="E253"/>
  <c r="E249"/>
  <c r="J207"/>
  <c r="G214"/>
  <c r="H245"/>
  <c r="F264"/>
  <c r="E289"/>
  <c r="F227"/>
  <c r="F289"/>
  <c r="F320"/>
  <c r="F323" s="1"/>
  <c r="I191"/>
  <c r="H218"/>
  <c r="E290"/>
  <c r="E240"/>
  <c r="F280"/>
  <c r="I212"/>
  <c r="H217"/>
  <c r="H251"/>
  <c r="G224"/>
  <c r="F191"/>
  <c r="H242"/>
  <c r="H44" i="1" s="1"/>
  <c r="H38" s="1"/>
  <c r="H62" s="1"/>
  <c r="H210" i="3"/>
  <c r="F202"/>
  <c r="J268"/>
  <c r="I240"/>
  <c r="J296"/>
  <c r="J52" i="1" s="1"/>
  <c r="F228" i="3"/>
  <c r="J202" i="5"/>
  <c r="G208"/>
  <c r="E206"/>
  <c r="I204"/>
  <c r="F208"/>
  <c r="E201"/>
  <c r="G204"/>
  <c r="H207"/>
  <c r="K287" i="3"/>
  <c r="H48" i="1"/>
  <c r="N115" i="9"/>
  <c r="N117" s="1"/>
  <c r="N119" s="1"/>
  <c r="G117"/>
  <c r="J71" i="5"/>
  <c r="J42" i="1"/>
  <c r="F42" s="1"/>
  <c r="F95" i="5"/>
  <c r="K95" s="1"/>
  <c r="K297" i="3"/>
  <c r="H61" i="1"/>
  <c r="F61" s="1"/>
  <c r="H79" i="5"/>
  <c r="I48" i="1"/>
  <c r="I90" i="5"/>
  <c r="J84"/>
  <c r="I41" i="1"/>
  <c r="I69" i="5"/>
  <c r="E40" i="1"/>
  <c r="K189" i="3"/>
  <c r="E67" i="5"/>
  <c r="K67" s="1"/>
  <c r="P53" i="9"/>
  <c r="F53" s="1"/>
  <c r="F77" i="5"/>
  <c r="K77" s="1"/>
  <c r="K238" i="3"/>
  <c r="E90" i="5"/>
  <c r="K90" s="1"/>
  <c r="K276" i="3"/>
  <c r="K271"/>
  <c r="E87" i="5"/>
  <c r="K87" s="1"/>
  <c r="G290" i="3"/>
  <c r="H252"/>
  <c r="F206"/>
  <c r="K206" s="1"/>
  <c r="E260"/>
  <c r="G201"/>
  <c r="J229"/>
  <c r="I211"/>
  <c r="G199"/>
  <c r="J242"/>
  <c r="J44" i="1" s="1"/>
  <c r="I234" i="3"/>
  <c r="I241"/>
  <c r="H250"/>
  <c r="I228"/>
  <c r="E228"/>
  <c r="G253"/>
  <c r="I244"/>
  <c r="E207"/>
  <c r="J192"/>
  <c r="E254"/>
  <c r="H289"/>
  <c r="H214"/>
  <c r="H260"/>
  <c r="F266"/>
  <c r="H282"/>
  <c r="H213"/>
  <c r="H291"/>
  <c r="J196"/>
  <c r="H285"/>
  <c r="I196"/>
  <c r="F245"/>
  <c r="H247"/>
  <c r="E194"/>
  <c r="J233"/>
  <c r="I259"/>
  <c r="F234"/>
  <c r="I221"/>
  <c r="G277"/>
  <c r="F201"/>
  <c r="J244"/>
  <c r="J281"/>
  <c r="I268"/>
  <c r="F279"/>
  <c r="I277"/>
  <c r="E338"/>
  <c r="G263"/>
  <c r="E329"/>
  <c r="E212"/>
  <c r="H268"/>
  <c r="I273"/>
  <c r="E201"/>
  <c r="J278"/>
  <c r="E285"/>
  <c r="F278"/>
  <c r="G283"/>
  <c r="H191"/>
  <c r="E273"/>
  <c r="E47" i="1" s="1"/>
  <c r="F188" i="3"/>
  <c r="G279"/>
  <c r="G234"/>
  <c r="I188"/>
  <c r="G291"/>
  <c r="F230"/>
  <c r="J208"/>
  <c r="G215"/>
  <c r="G241"/>
  <c r="J223"/>
  <c r="E319"/>
  <c r="E294"/>
  <c r="H212"/>
  <c r="J231"/>
  <c r="J286"/>
  <c r="I274"/>
  <c r="J274"/>
  <c r="J49" i="1" s="1"/>
  <c r="F331" i="3"/>
  <c r="F194"/>
  <c r="I230"/>
  <c r="H208"/>
  <c r="E283"/>
  <c r="E202"/>
  <c r="H246"/>
  <c r="E327"/>
  <c r="J245"/>
  <c r="J214"/>
  <c r="G208"/>
  <c r="H240"/>
  <c r="H194"/>
  <c r="I215"/>
  <c r="E213"/>
  <c r="K213" s="1"/>
  <c r="H220"/>
  <c r="H259"/>
  <c r="I216"/>
  <c r="J200"/>
  <c r="J280"/>
  <c r="F328"/>
  <c r="I207" i="5"/>
  <c r="J201"/>
  <c r="G203"/>
  <c r="I205"/>
  <c r="E202"/>
  <c r="H203"/>
  <c r="H204"/>
  <c r="H202"/>
  <c r="G113" i="9"/>
  <c r="G119" s="1"/>
  <c r="K248" i="3"/>
  <c r="Q64" i="9"/>
  <c r="K284" i="3"/>
  <c r="K232"/>
  <c r="K226"/>
  <c r="J131" i="9"/>
  <c r="H41" i="1"/>
  <c r="F41" s="1"/>
  <c r="K272" i="3"/>
  <c r="G202" i="5"/>
  <c r="G200"/>
  <c r="J207"/>
  <c r="G206"/>
  <c r="E200"/>
  <c r="F205"/>
  <c r="J208"/>
  <c r="E207"/>
  <c r="H208"/>
  <c r="I208"/>
  <c r="G201"/>
  <c r="F204"/>
  <c r="F200"/>
  <c r="F203"/>
  <c r="J200"/>
  <c r="F201"/>
  <c r="H200"/>
  <c r="E204"/>
  <c r="J204"/>
  <c r="I200"/>
  <c r="I201"/>
  <c r="H225" i="3"/>
  <c r="J291"/>
  <c r="E252"/>
  <c r="H227"/>
  <c r="H266"/>
  <c r="I207"/>
  <c r="F210"/>
  <c r="H231"/>
  <c r="H274"/>
  <c r="H49" i="1" s="1"/>
  <c r="E335" i="3"/>
  <c r="F196"/>
  <c r="J228"/>
  <c r="E259"/>
  <c r="G188"/>
  <c r="G187"/>
  <c r="E192"/>
  <c r="K192" s="1"/>
  <c r="I251"/>
  <c r="G207"/>
  <c r="E332"/>
  <c r="I217"/>
  <c r="I245"/>
  <c r="I261"/>
  <c r="F216"/>
  <c r="J215"/>
  <c r="I242"/>
  <c r="I44" i="1" s="1"/>
  <c r="I38" s="1"/>
  <c r="I62" s="1"/>
  <c r="F262" i="3"/>
  <c r="E197"/>
  <c r="G212"/>
  <c r="I294"/>
  <c r="I51" i="1" s="1"/>
  <c r="E292" i="3"/>
  <c r="J246"/>
  <c r="G245"/>
  <c r="G264"/>
  <c r="G213"/>
  <c r="G202"/>
  <c r="F295"/>
  <c r="G205"/>
  <c r="H234"/>
  <c r="I262"/>
  <c r="G285"/>
  <c r="G197"/>
  <c r="J251"/>
  <c r="I263"/>
  <c r="G281"/>
  <c r="H197"/>
  <c r="J259"/>
  <c r="J262"/>
  <c r="E224"/>
  <c r="E208"/>
  <c r="I210"/>
  <c r="G274"/>
  <c r="F260"/>
  <c r="E246"/>
  <c r="I292"/>
  <c r="H295"/>
  <c r="J201"/>
  <c r="F268"/>
  <c r="J227"/>
  <c r="E279"/>
  <c r="K279" s="1"/>
  <c r="H296"/>
  <c r="H52" i="1" s="1"/>
  <c r="G192" i="3"/>
  <c r="F334"/>
  <c r="J250"/>
  <c r="F212"/>
  <c r="I190"/>
  <c r="H206"/>
  <c r="H292"/>
  <c r="H201"/>
  <c r="I253"/>
  <c r="J210"/>
  <c r="J198"/>
  <c r="I231"/>
  <c r="J218"/>
  <c r="G209"/>
  <c r="H205"/>
  <c r="H254"/>
  <c r="F286"/>
  <c r="H283"/>
  <c r="H207"/>
  <c r="H262"/>
  <c r="F231"/>
  <c r="E190"/>
  <c r="K190" s="1"/>
  <c r="J209"/>
  <c r="I205"/>
  <c r="H209"/>
  <c r="E247"/>
  <c r="J290"/>
  <c r="F221"/>
  <c r="G196"/>
  <c r="F285"/>
  <c r="J187"/>
  <c r="F324" s="1"/>
  <c r="E220"/>
  <c r="K220" s="1"/>
  <c r="E196"/>
  <c r="K196" s="1"/>
  <c r="I213"/>
  <c r="F274"/>
  <c r="Q73" i="9" s="1"/>
  <c r="G73" s="1"/>
  <c r="N73" s="1"/>
  <c r="E277" i="3"/>
  <c r="K277" s="1"/>
  <c r="H230"/>
  <c r="F282"/>
  <c r="I249"/>
  <c r="H241"/>
  <c r="E333"/>
  <c r="F333"/>
  <c r="I267"/>
  <c r="I301"/>
  <c r="J301"/>
  <c r="G246"/>
  <c r="J241"/>
  <c r="F338"/>
  <c r="I264"/>
  <c r="E282"/>
  <c r="H198"/>
  <c r="E291"/>
  <c r="K291" s="1"/>
  <c r="G266"/>
  <c r="I214"/>
  <c r="J217"/>
  <c r="G301"/>
  <c r="I206"/>
  <c r="J252"/>
  <c r="F301"/>
  <c r="H200"/>
  <c r="H193"/>
  <c r="E261"/>
  <c r="G249"/>
  <c r="E188"/>
  <c r="I187"/>
  <c r="E193"/>
  <c r="K193" s="1"/>
  <c r="H301"/>
  <c r="J292"/>
  <c r="I283"/>
  <c r="G292"/>
  <c r="G286"/>
  <c r="F224"/>
  <c r="G231"/>
  <c r="F294"/>
  <c r="E268"/>
  <c r="K268" s="1"/>
  <c r="J295"/>
  <c r="F218"/>
  <c r="E296"/>
  <c r="E301"/>
  <c r="F208"/>
  <c r="G280"/>
  <c r="H211"/>
  <c r="I49" i="1"/>
  <c r="I93" i="5"/>
  <c r="L139" i="9"/>
  <c r="L136" s="1"/>
  <c r="L83"/>
  <c r="N13"/>
  <c r="N22" s="1"/>
  <c r="N47" s="1"/>
  <c r="G22"/>
  <c r="G47" s="1"/>
  <c r="J94" i="5"/>
  <c r="J50" i="1"/>
  <c r="K257" i="3"/>
  <c r="E82" i="5"/>
  <c r="K82" s="1"/>
  <c r="P65" i="9"/>
  <c r="F65" s="1"/>
  <c r="K239" i="3"/>
  <c r="E78" i="5"/>
  <c r="K78" s="1"/>
  <c r="K288" i="3"/>
  <c r="E49" i="1"/>
  <c r="E93" i="5"/>
  <c r="K93" s="1"/>
  <c r="H66"/>
  <c r="H39" i="1"/>
  <c r="F39" s="1"/>
  <c r="E83" i="5"/>
  <c r="K83" s="1"/>
  <c r="K258" i="3"/>
  <c r="H50" i="1"/>
  <c r="H94" i="5"/>
  <c r="G48" i="1"/>
  <c r="F48" s="1"/>
  <c r="G89" i="5"/>
  <c r="E81"/>
  <c r="K81" s="1"/>
  <c r="K256" i="3"/>
  <c r="E45" i="1"/>
  <c r="P68" i="9"/>
  <c r="E46" i="1"/>
  <c r="G93" i="5"/>
  <c r="G49" i="1"/>
  <c r="F49" s="1"/>
  <c r="J273" i="3"/>
  <c r="J47" i="1" s="1"/>
  <c r="I252" i="3"/>
  <c r="E242"/>
  <c r="E44" i="1" s="1"/>
  <c r="F273" i="3"/>
  <c r="Q72" i="9" s="1"/>
  <c r="G233" i="3"/>
  <c r="E230"/>
  <c r="K230" s="1"/>
  <c r="J220"/>
  <c r="G194"/>
  <c r="E321"/>
  <c r="E225"/>
  <c r="I233"/>
  <c r="F259"/>
  <c r="F229"/>
  <c r="I219"/>
  <c r="E278"/>
  <c r="K278" s="1"/>
  <c r="H261"/>
  <c r="F251"/>
  <c r="F326"/>
  <c r="H216"/>
  <c r="G223"/>
  <c r="J224"/>
  <c r="J243"/>
  <c r="I200"/>
  <c r="E337"/>
  <c r="G259"/>
  <c r="G254"/>
  <c r="E328"/>
  <c r="J289"/>
  <c r="G251"/>
  <c r="G261"/>
  <c r="E322"/>
  <c r="H223"/>
  <c r="E217"/>
  <c r="P50" i="9" s="1"/>
  <c r="J225" i="3"/>
  <c r="F247"/>
  <c r="J219"/>
  <c r="F318"/>
  <c r="F250"/>
  <c r="H244"/>
  <c r="J221"/>
  <c r="H190"/>
  <c r="F319"/>
  <c r="F244"/>
  <c r="I286"/>
  <c r="I246"/>
  <c r="E229"/>
  <c r="K229" s="1"/>
  <c r="F317"/>
  <c r="F223"/>
  <c r="G273"/>
  <c r="G47" i="1" s="1"/>
  <c r="I280" i="3"/>
  <c r="F252"/>
  <c r="H187"/>
  <c r="F336"/>
  <c r="F215"/>
  <c r="F283"/>
  <c r="J279"/>
  <c r="E320"/>
  <c r="E323" s="1"/>
  <c r="H233"/>
  <c r="H277"/>
  <c r="E263"/>
  <c r="K263" s="1"/>
  <c r="E198"/>
  <c r="G191"/>
  <c r="H281"/>
  <c r="F233"/>
  <c r="K233" s="1"/>
  <c r="I199"/>
  <c r="G289"/>
  <c r="J264"/>
  <c r="F205"/>
  <c r="E250"/>
  <c r="K250" s="1"/>
  <c r="F337"/>
  <c r="F219"/>
  <c r="E221"/>
  <c r="K221" s="1"/>
  <c r="E187"/>
  <c r="F207"/>
  <c r="F290"/>
  <c r="E295"/>
  <c r="E326"/>
  <c r="E209"/>
  <c r="K209" s="1"/>
  <c r="E223"/>
  <c r="K223" s="1"/>
  <c r="G218"/>
  <c r="H219"/>
  <c r="G200"/>
  <c r="F263"/>
  <c r="H199"/>
  <c r="J283"/>
  <c r="J234"/>
  <c r="F198"/>
  <c r="I295"/>
  <c r="J282"/>
  <c r="J197"/>
  <c r="G217"/>
  <c r="J188"/>
  <c r="F325" s="1"/>
  <c r="G295"/>
  <c r="H192"/>
  <c r="J253"/>
  <c r="I266"/>
  <c r="K266" s="1"/>
  <c r="G242"/>
  <c r="G44" i="1" s="1"/>
  <c r="E331" i="3"/>
  <c r="G216"/>
  <c r="H294"/>
  <c r="H51" i="1" s="1"/>
  <c r="J205" i="5"/>
  <c r="E208"/>
  <c r="I203"/>
  <c r="G207"/>
  <c r="F206"/>
  <c r="I206"/>
  <c r="E203"/>
  <c r="G205"/>
  <c r="F46" i="1"/>
  <c r="G45"/>
  <c r="F45" s="1"/>
  <c r="K265" i="3"/>
  <c r="P64" i="9"/>
  <c r="E41" i="1"/>
  <c r="I47"/>
  <c r="G43"/>
  <c r="F43" s="1"/>
  <c r="F50" i="9" l="1"/>
  <c r="Q74"/>
  <c r="G72"/>
  <c r="I103" i="1"/>
  <c r="I63"/>
  <c r="H63"/>
  <c r="H103"/>
  <c r="J38"/>
  <c r="J62" s="1"/>
  <c r="P66" i="9"/>
  <c r="F64"/>
  <c r="F66" s="1"/>
  <c r="F68"/>
  <c r="L131"/>
  <c r="L81"/>
  <c r="L138"/>
  <c r="L135" s="1"/>
  <c r="K296" i="3"/>
  <c r="E52" i="1"/>
  <c r="P61" i="9"/>
  <c r="F61" s="1"/>
  <c r="P69"/>
  <c r="F69" s="1"/>
  <c r="K292" i="3"/>
  <c r="Q70" i="9"/>
  <c r="G68"/>
  <c r="G58"/>
  <c r="Q62"/>
  <c r="K274" i="3"/>
  <c r="P73" i="9"/>
  <c r="F73" s="1"/>
  <c r="K295" i="3"/>
  <c r="K261"/>
  <c r="K282"/>
  <c r="K247"/>
  <c r="J209" i="5"/>
  <c r="K283" i="3"/>
  <c r="K201"/>
  <c r="K228"/>
  <c r="K289"/>
  <c r="F52" i="1"/>
  <c r="K286" i="3"/>
  <c r="K227"/>
  <c r="K219"/>
  <c r="K267"/>
  <c r="K243"/>
  <c r="K280"/>
  <c r="K89" i="5"/>
  <c r="F44" i="1"/>
  <c r="G38"/>
  <c r="G62" s="1"/>
  <c r="K187" i="3"/>
  <c r="E324"/>
  <c r="K331"/>
  <c r="K304"/>
  <c r="K310"/>
  <c r="K335"/>
  <c r="K340"/>
  <c r="K319"/>
  <c r="K320"/>
  <c r="K315"/>
  <c r="K306"/>
  <c r="K321"/>
  <c r="E96" i="5"/>
  <c r="E148" s="1"/>
  <c r="K338" i="3"/>
  <c r="K311"/>
  <c r="K325"/>
  <c r="K334"/>
  <c r="K313"/>
  <c r="K309"/>
  <c r="K312"/>
  <c r="K330"/>
  <c r="K333"/>
  <c r="K328"/>
  <c r="K314"/>
  <c r="K341"/>
  <c r="K322"/>
  <c r="K323"/>
  <c r="E441"/>
  <c r="E594" s="1"/>
  <c r="K336"/>
  <c r="K318"/>
  <c r="K329"/>
  <c r="K316"/>
  <c r="K305"/>
  <c r="K307"/>
  <c r="K337"/>
  <c r="K327"/>
  <c r="K317"/>
  <c r="K308"/>
  <c r="K326"/>
  <c r="K324"/>
  <c r="K332"/>
  <c r="K339"/>
  <c r="H441"/>
  <c r="H594" s="1"/>
  <c r="H443" s="1"/>
  <c r="H96" i="5"/>
  <c r="H148" s="1"/>
  <c r="F96"/>
  <c r="F148" s="1"/>
  <c r="F441" i="3"/>
  <c r="F594" s="1"/>
  <c r="F443" s="1"/>
  <c r="Q51" i="9"/>
  <c r="G51" s="1"/>
  <c r="N51" s="1"/>
  <c r="Q50"/>
  <c r="F58"/>
  <c r="F62" s="1"/>
  <c r="P62"/>
  <c r="K198" i="3"/>
  <c r="F47" i="1"/>
  <c r="K217" i="3"/>
  <c r="F50" i="1"/>
  <c r="K197" i="3"/>
  <c r="K252"/>
  <c r="I209" i="5"/>
  <c r="K202" i="3"/>
  <c r="K212"/>
  <c r="K254"/>
  <c r="K281"/>
  <c r="K215"/>
  <c r="G83" i="9"/>
  <c r="K188" i="3"/>
  <c r="E325"/>
  <c r="G96" i="5"/>
  <c r="G148" s="1"/>
  <c r="G441" i="3"/>
  <c r="G594" s="1"/>
  <c r="G443" s="1"/>
  <c r="I96" i="5"/>
  <c r="I148" s="1"/>
  <c r="I441" i="3"/>
  <c r="I594" s="1"/>
  <c r="I443" s="1"/>
  <c r="E51" i="1"/>
  <c r="E38" s="1"/>
  <c r="E62" s="1"/>
  <c r="K294" i="3"/>
  <c r="K273"/>
  <c r="P72" i="9"/>
  <c r="K225" i="3"/>
  <c r="K224"/>
  <c r="H209" i="5"/>
  <c r="F209"/>
  <c r="E209"/>
  <c r="K285" i="3"/>
  <c r="K194"/>
  <c r="K260"/>
  <c r="K290"/>
  <c r="K253"/>
  <c r="K234"/>
  <c r="K218"/>
  <c r="N83" i="9"/>
  <c r="K244" i="3"/>
  <c r="F51" i="1"/>
  <c r="K191" i="3"/>
  <c r="J441"/>
  <c r="J594" s="1"/>
  <c r="J443" s="1"/>
  <c r="J96" i="5"/>
  <c r="J148" s="1"/>
  <c r="Q66" i="9"/>
  <c r="G64"/>
  <c r="P51"/>
  <c r="F51" s="1"/>
  <c r="K216" i="3"/>
  <c r="K242"/>
  <c r="K246"/>
  <c r="K208"/>
  <c r="K259"/>
  <c r="G209" i="5"/>
  <c r="K207" i="3"/>
  <c r="K240"/>
  <c r="K249"/>
  <c r="K251"/>
  <c r="K241"/>
  <c r="K245"/>
  <c r="K211"/>
  <c r="K262"/>
  <c r="K231"/>
  <c r="K210"/>
  <c r="E103" i="1" l="1"/>
  <c r="E63"/>
  <c r="P74" i="9"/>
  <c r="F72"/>
  <c r="F74" s="1"/>
  <c r="N58"/>
  <c r="N62" s="1"/>
  <c r="G62"/>
  <c r="N72"/>
  <c r="N74" s="1"/>
  <c r="G74"/>
  <c r="F70"/>
  <c r="P55"/>
  <c r="P76" s="1"/>
  <c r="P82" s="1"/>
  <c r="N64"/>
  <c r="N66" s="1"/>
  <c r="G66"/>
  <c r="J63" i="1"/>
  <c r="J103"/>
  <c r="F38"/>
  <c r="F62" s="1"/>
  <c r="P70" i="9"/>
  <c r="F55"/>
  <c r="F76" s="1"/>
  <c r="F82" s="1"/>
  <c r="G50"/>
  <c r="Q55"/>
  <c r="Q76" s="1"/>
  <c r="Q82" s="1"/>
  <c r="E443" i="3"/>
  <c r="D443" s="1"/>
  <c r="D594"/>
  <c r="G103" i="1"/>
  <c r="G63"/>
  <c r="N68" i="9"/>
  <c r="N70" s="1"/>
  <c r="G70"/>
  <c r="F81" l="1"/>
  <c r="F139"/>
  <c r="F136" s="1"/>
  <c r="F131"/>
  <c r="F138"/>
  <c r="F135" s="1"/>
  <c r="G55"/>
  <c r="G76" s="1"/>
  <c r="G82" s="1"/>
  <c r="N50"/>
  <c r="N55" s="1"/>
  <c r="N76" s="1"/>
  <c r="N82" s="1"/>
  <c r="P81"/>
  <c r="P131"/>
  <c r="P139"/>
  <c r="P136" s="1"/>
  <c r="P138"/>
  <c r="P135" s="1"/>
  <c r="Q131"/>
  <c r="Q139"/>
  <c r="Q136" s="1"/>
  <c r="Q138"/>
  <c r="Q135" s="1"/>
  <c r="Q81"/>
  <c r="F63" i="1"/>
  <c r="B63" s="1"/>
  <c r="F103"/>
  <c r="G81" i="9" l="1"/>
  <c r="G138"/>
  <c r="G135" s="1"/>
  <c r="G131"/>
  <c r="G139"/>
  <c r="G136" s="1"/>
  <c r="B81"/>
  <c r="N81"/>
  <c r="N131"/>
  <c r="N138"/>
  <c r="N135" s="1"/>
  <c r="N139"/>
  <c r="N136" s="1"/>
  <c r="B103" i="1"/>
  <c r="B131" i="9"/>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2017 г</t>
        </r>
        <r>
          <rPr>
            <sz val="11"/>
            <color indexed="81"/>
            <rFont val="Times New Roman"/>
            <family val="1"/>
            <charset val="204"/>
          </rPr>
          <t>.</t>
        </r>
      </text>
    </comment>
    <comment ref="C132"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4"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5" authorId="0">
      <text>
        <r>
          <rPr>
            <sz val="10"/>
            <color indexed="81"/>
            <rFont val="Times New Roman"/>
            <family val="1"/>
            <charset val="204"/>
          </rPr>
          <t xml:space="preserve">използва се от разпоредители с представителства в чужбина 
</t>
        </r>
      </text>
    </comment>
    <comment ref="D219" authorId="0">
      <text>
        <r>
          <rPr>
            <sz val="10"/>
            <color indexed="81"/>
            <rFont val="Times New Roman"/>
            <family val="1"/>
            <charset val="204"/>
          </rPr>
          <t>тук се отчитат разходите за СБКО, неотчетени по други позиции на ЕБК</t>
        </r>
      </text>
    </comment>
    <comment ref="D22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28"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58"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59"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2"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87"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1"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17"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0">
      <text>
        <r>
          <rPr>
            <sz val="10"/>
            <color indexed="81"/>
            <rFont val="Times New Roman"/>
            <family val="1"/>
            <charset val="204"/>
          </rPr>
          <t xml:space="preserve">използва се от разпоредители с представителства в чужбина 
</t>
        </r>
      </text>
    </comment>
    <comment ref="D657" authorId="0">
      <text>
        <r>
          <rPr>
            <sz val="10"/>
            <color indexed="81"/>
            <rFont val="Times New Roman"/>
            <family val="1"/>
            <charset val="204"/>
          </rPr>
          <t>тук се отчитат разходите за СБКО, неотчетени по други позиции на ЕБК</t>
        </r>
      </text>
    </comment>
    <comment ref="D658"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26" authorId="0">
      <text>
        <r>
          <rPr>
            <sz val="10"/>
            <color indexed="81"/>
            <rFont val="Times New Roman"/>
            <family val="1"/>
            <charset val="204"/>
          </rPr>
          <t xml:space="preserve">използва се от разпоредители с представителства в чужбина 
</t>
        </r>
      </text>
    </comment>
    <comment ref="D830" authorId="0">
      <text>
        <r>
          <rPr>
            <sz val="10"/>
            <color indexed="81"/>
            <rFont val="Times New Roman"/>
            <family val="1"/>
            <charset val="204"/>
          </rPr>
          <t>тук се отчитат разходите за СБКО, неотчетени по други позиции на ЕБК</t>
        </r>
      </text>
    </comment>
    <comment ref="D83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07"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09"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6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999" authorId="0">
      <text>
        <r>
          <rPr>
            <sz val="10"/>
            <color indexed="81"/>
            <rFont val="Times New Roman"/>
            <family val="1"/>
            <charset val="204"/>
          </rPr>
          <t xml:space="preserve">използва се от разпоредители с представителства в чужбина 
</t>
        </r>
      </text>
    </comment>
    <comment ref="D1003" authorId="0">
      <text>
        <r>
          <rPr>
            <sz val="10"/>
            <color indexed="81"/>
            <rFont val="Times New Roman"/>
            <family val="1"/>
            <charset val="204"/>
          </rPr>
          <t>тук се отчитат разходите за СБКО, неотчетени по други позиции на ЕБК</t>
        </r>
      </text>
    </comment>
    <comment ref="D100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8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8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3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72" authorId="0">
      <text>
        <r>
          <rPr>
            <sz val="10"/>
            <color indexed="81"/>
            <rFont val="Times New Roman"/>
            <family val="1"/>
            <charset val="204"/>
          </rPr>
          <t xml:space="preserve">използва се от разпоредители с представителства в чужбина 
</t>
        </r>
      </text>
    </comment>
    <comment ref="D1176" authorId="0">
      <text>
        <r>
          <rPr>
            <sz val="10"/>
            <color indexed="81"/>
            <rFont val="Times New Roman"/>
            <family val="1"/>
            <charset val="204"/>
          </rPr>
          <t>тук се отчитат разходите за СБКО, неотчетени по други позиции на ЕБК</t>
        </r>
      </text>
    </comment>
    <comment ref="D117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53"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55"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0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45" authorId="0">
      <text>
        <r>
          <rPr>
            <sz val="10"/>
            <color indexed="81"/>
            <rFont val="Times New Roman"/>
            <family val="1"/>
            <charset val="204"/>
          </rPr>
          <t xml:space="preserve">използва се от разпоредители с представителства в чужбина 
</t>
        </r>
      </text>
    </comment>
    <comment ref="D1349" authorId="0">
      <text>
        <r>
          <rPr>
            <sz val="10"/>
            <color indexed="81"/>
            <rFont val="Times New Roman"/>
            <family val="1"/>
            <charset val="204"/>
          </rPr>
          <t>тук се отчитат разходите за СБКО, неотчетени по други позиции на ЕБК</t>
        </r>
      </text>
    </comment>
    <comment ref="D1350"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2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2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48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518" authorId="0">
      <text>
        <r>
          <rPr>
            <sz val="10"/>
            <color indexed="81"/>
            <rFont val="Times New Roman"/>
            <family val="1"/>
            <charset val="204"/>
          </rPr>
          <t xml:space="preserve">използва се от разпоредители с представителства в чужбина 
</t>
        </r>
      </text>
    </comment>
    <comment ref="D1522" authorId="0">
      <text>
        <r>
          <rPr>
            <sz val="10"/>
            <color indexed="81"/>
            <rFont val="Times New Roman"/>
            <family val="1"/>
            <charset val="204"/>
          </rPr>
          <t>тук се отчитат разходите за СБКО, неотчетени по други позиции на ЕБК</t>
        </r>
      </text>
    </comment>
    <comment ref="D152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59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60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655"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691" authorId="0">
      <text>
        <r>
          <rPr>
            <sz val="10"/>
            <color indexed="81"/>
            <rFont val="Times New Roman"/>
            <family val="1"/>
            <charset val="204"/>
          </rPr>
          <t xml:space="preserve">използва се от разпоредители с представителства в чужбина 
</t>
        </r>
      </text>
    </comment>
    <comment ref="D1695" authorId="0">
      <text>
        <r>
          <rPr>
            <sz val="10"/>
            <color indexed="81"/>
            <rFont val="Times New Roman"/>
            <family val="1"/>
            <charset val="204"/>
          </rPr>
          <t>тук се отчитат разходите за СБКО, неотчетени по други позиции на ЕБК</t>
        </r>
      </text>
    </comment>
    <comment ref="D1696"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77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77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4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4"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7"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0"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1"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59"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67"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67"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84"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84"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<sst xmlns="http://schemas.openxmlformats.org/spreadsheetml/2006/main" count="4644" uniqueCount="2217">
  <si>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</si>
  <si>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</si>
  <si>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</si>
  <si>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</si>
  <si>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</si>
  <si>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</si>
  <si>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</si>
  <si>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</si>
  <si>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</si>
  <si>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</si>
  <si>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</si>
  <si>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</si>
  <si>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</si>
  <si>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</si>
  <si>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</si>
  <si>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</si>
  <si>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</si>
  <si>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</si>
  <si>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</si>
  <si>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</si>
  <si>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</si>
  <si>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</si>
  <si>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</si>
  <si>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</si>
  <si>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</si>
  <si>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</si>
  <si>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</si>
  <si>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</si>
  <si>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</si>
  <si>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</si>
  <si>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</si>
  <si>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</si>
  <si>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</si>
  <si>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</si>
  <si>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</si>
  <si>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</si>
  <si>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</si>
  <si>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</si>
  <si>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</si>
  <si>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</si>
  <si>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</si>
  <si>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</si>
  <si>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</si>
  <si>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</si>
  <si>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</si>
  <si>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</si>
  <si>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</si>
  <si>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</si>
  <si>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</si>
  <si>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</si>
  <si>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</si>
  <si>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</si>
  <si>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</si>
  <si>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</si>
  <si>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</si>
  <si>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</si>
  <si>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</si>
  <si>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</si>
  <si>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</si>
  <si>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</si>
  <si>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</si>
  <si>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</si>
  <si>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</si>
  <si>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</si>
  <si>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</si>
  <si>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</si>
  <si>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</si>
  <si>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</si>
  <si>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</si>
  <si>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</si>
  <si>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</si>
  <si>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</si>
  <si>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</si>
  <si>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</si>
  <si>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</si>
  <si>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</si>
  <si>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</si>
  <si>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</si>
  <si>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</si>
  <si>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</si>
  <si>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</si>
  <si>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</si>
  <si>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</si>
  <si>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</si>
  <si>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</si>
  <si>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</si>
  <si>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</si>
  <si>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</si>
  <si>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</si>
  <si>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</si>
  <si>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</si>
  <si>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</si>
  <si>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</si>
  <si>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</si>
  <si>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</si>
  <si>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</si>
  <si>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</si>
  <si>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</si>
  <si>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</si>
  <si>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</si>
  <si>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</si>
  <si>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</si>
  <si>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</si>
  <si>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</si>
  <si>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</si>
  <si>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</si>
  <si>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</si>
  <si>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</si>
  <si>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</si>
  <si>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</si>
  <si>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</si>
  <si>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</si>
  <si>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</si>
  <si>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</si>
  <si>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</si>
  <si>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</si>
  <si>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</si>
  <si>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</si>
  <si>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</si>
  <si>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</si>
  <si>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</si>
  <si>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</si>
  <si>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</si>
  <si>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</si>
  <si>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</si>
  <si>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</si>
  <si>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</si>
  <si>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</si>
  <si>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</si>
  <si>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</si>
  <si>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</si>
  <si>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</si>
  <si>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</si>
  <si>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</si>
  <si>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</si>
  <si>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</si>
  <si>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</si>
  <si>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</si>
  <si>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</si>
  <si>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</si>
  <si>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</si>
  <si>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</si>
  <si>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</si>
  <si>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</si>
  <si>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</si>
  <si>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</si>
  <si>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</si>
  <si>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</si>
  <si>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</si>
  <si>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</si>
  <si>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</si>
  <si>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</si>
  <si>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</si>
  <si>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</si>
  <si>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</si>
  <si>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</si>
  <si>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</si>
  <si>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</si>
  <si>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</si>
  <si>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</si>
  <si>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</si>
  <si>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</si>
  <si>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</si>
  <si>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</si>
  <si>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</si>
  <si>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</si>
  <si>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</si>
  <si>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</si>
  <si>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</si>
  <si>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</si>
  <si>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</si>
  <si>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</si>
  <si>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</si>
  <si>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IV. Вноска в бюджета на ЕС</t>
  </si>
  <si>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</si>
  <si>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</si>
  <si>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</si>
  <si>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</si>
  <si>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</si>
  <si>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</si>
  <si>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</si>
  <si>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</si>
  <si>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</si>
  <si>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</si>
  <si>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</si>
  <si>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</si>
  <si>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</si>
  <si>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</si>
  <si>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</si>
  <si>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</si>
  <si>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</si>
  <si>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</si>
  <si>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</si>
  <si>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</si>
  <si>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</si>
  <si>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</si>
  <si>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</si>
  <si>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</si>
  <si>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</si>
  <si>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</si>
  <si>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</si>
  <si>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</si>
  <si>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</si>
  <si>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</si>
  <si>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</si>
  <si>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</si>
  <si>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</si>
  <si>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</si>
  <si>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</si>
  <si>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</si>
  <si>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</si>
  <si>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</si>
  <si>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</si>
  <si>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</si>
  <si>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</si>
  <si>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</si>
  <si>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</si>
  <si>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</si>
  <si>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</si>
  <si>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</si>
  <si>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</si>
  <si>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</si>
  <si>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</si>
  <si>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</si>
  <si>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</si>
  <si>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</si>
  <si>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</si>
  <si>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</si>
  <si>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</si>
  <si>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</si>
  <si>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</si>
  <si>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</si>
  <si>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</si>
  <si>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</si>
  <si>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</si>
  <si>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</si>
  <si>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</si>
  <si>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</si>
  <si>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</si>
  <si>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</si>
  <si>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</si>
  <si>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</si>
  <si>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</si>
  <si>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</si>
  <si>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</si>
  <si>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</si>
  <si>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</si>
  <si>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</si>
  <si>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</si>
  <si>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</si>
  <si>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</si>
  <si>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</si>
  <si>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</si>
  <si>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</si>
  <si>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</si>
  <si>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</si>
  <si>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</si>
  <si>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</si>
  <si>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</si>
  <si>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</si>
  <si>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</si>
  <si>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</si>
  <si>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</si>
  <si>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</si>
  <si>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</si>
  <si>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</si>
  <si>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</si>
  <si>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</si>
  <si>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</si>
  <si>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</si>
  <si>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</si>
  <si>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</si>
  <si>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</si>
  <si>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</si>
  <si>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</si>
  <si>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</si>
  <si>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</si>
  <si>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</si>
  <si>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</si>
  <si>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</si>
  <si>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</si>
  <si>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</si>
  <si>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</si>
  <si>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</si>
  <si>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</si>
  <si>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</si>
  <si>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</si>
  <si>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</si>
  <si>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</si>
  <si>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</si>
  <si>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</si>
  <si>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</si>
  <si>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</si>
  <si>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</si>
  <si>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</si>
  <si>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</si>
  <si>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</si>
  <si>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</si>
  <si>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</si>
  <si>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</si>
  <si>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</si>
  <si>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</si>
  <si>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</si>
  <si>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</si>
  <si>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</si>
  <si>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</si>
  <si>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</si>
  <si>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</si>
  <si>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</si>
  <si>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</si>
  <si>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</si>
  <si>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</si>
  <si>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</si>
  <si>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</si>
  <si>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</si>
  <si>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</si>
  <si>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</si>
  <si>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</si>
  <si>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</si>
  <si>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</si>
  <si>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</si>
  <si>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</si>
  <si>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</si>
  <si>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</si>
  <si>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</si>
  <si>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</si>
  <si>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</si>
  <si>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</si>
  <si>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</si>
  <si>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</si>
  <si>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</si>
  <si>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</si>
  <si>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</si>
  <si>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</si>
  <si>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</si>
  <si>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</si>
  <si>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</si>
  <si>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</si>
  <si>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</si>
  <si>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</si>
  <si>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</si>
  <si>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</si>
  <si>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</si>
  <si>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</si>
  <si>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</si>
  <si>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</si>
  <si>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</si>
  <si>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</si>
  <si>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</si>
  <si>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</si>
  <si>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</si>
  <si>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</si>
  <si>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</si>
  <si>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</si>
  <si>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</si>
  <si>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</si>
  <si>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</si>
  <si>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</si>
  <si>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</si>
  <si>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София - филиал Пловдив</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</si>
  <si>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</si>
  <si>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</si>
  <si>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</si>
  <si>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</si>
  <si>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</si>
  <si>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</si>
  <si>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</si>
  <si>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</si>
  <si>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</si>
  <si>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</si>
  <si>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</si>
  <si>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</si>
  <si>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</si>
  <si>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Тракийски</t>
    </r>
    <r>
      <rPr>
        <sz val="12"/>
        <color indexed="18"/>
        <rFont val="Times New Roman CYR"/>
        <family val="1"/>
      </rPr>
      <t xml:space="preserve"> университет - </t>
    </r>
    <r>
      <rPr>
        <b/>
        <i/>
        <sz val="12"/>
        <color indexed="18"/>
        <rFont val="Times New Roman BOLD"/>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</si>
  <si>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</si>
  <si>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</si>
  <si>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</si>
  <si>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</si>
  <si>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</si>
  <si>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</si>
  <si>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</si>
  <si>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Академия за</t>
    </r>
    <r>
      <rPr>
        <sz val="12"/>
        <color indexed="18"/>
        <rFont val="Times New Roman Bold"/>
      </rPr>
      <t xml:space="preserve"> </t>
    </r>
    <r>
      <rPr>
        <b/>
        <i/>
        <sz val="12"/>
        <color indexed="18"/>
        <rFont val="Times New Roman BOLD"/>
      </rPr>
      <t>музикално, танцово и изобразително изкуство</t>
    </r>
    <r>
      <rPr>
        <sz val="12"/>
        <color indexed="18"/>
        <rFont val="Times New Roman Bold"/>
      </rPr>
      <t xml:space="preserve"> - </t>
    </r>
    <r>
      <rPr>
        <b/>
        <i/>
        <sz val="12"/>
        <color indexed="18"/>
        <rFont val="Times New Roman BOLD"/>
      </rPr>
      <t>Пловдив</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</si>
  <si>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</si>
  <si>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</si>
  <si>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</si>
  <si>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</si>
  <si>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</si>
  <si>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</si>
  <si>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</si>
  <si>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</si>
  <si>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</si>
  <si>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</si>
  <si>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</si>
  <si>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</si>
  <si>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</si>
  <si>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</si>
  <si>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</si>
  <si>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</si>
  <si>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</si>
  <si>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</si>
  <si>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</si>
  <si>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</si>
  <si>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</si>
  <si>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</si>
  <si>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</si>
  <si>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</si>
  <si>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</si>
  <si>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</si>
  <si>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</si>
  <si>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</si>
  <si>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</si>
  <si>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</si>
  <si>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</si>
  <si>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</si>
  <si>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</si>
  <si>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</si>
  <si>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</si>
  <si>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</si>
  <si>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</si>
  <si>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</si>
  <si>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</si>
  <si>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</si>
  <si>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</si>
  <si>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</si>
  <si>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</si>
  <si>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</si>
  <si>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</si>
  <si>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</si>
  <si>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</si>
  <si>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</si>
  <si>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</si>
  <si>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</si>
  <si>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</si>
  <si>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</si>
  <si>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</si>
  <si>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</si>
  <si>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</si>
  <si>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</si>
  <si>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</si>
  <si>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</si>
  <si>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</si>
  <si>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</si>
  <si>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</si>
  <si>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</si>
  <si>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</si>
  <si>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</si>
  <si>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</si>
  <si>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</si>
  <si>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</si>
  <si>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</si>
  <si>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</si>
  <si>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</si>
  <si>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</si>
  <si>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</si>
  <si>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</si>
  <si>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</si>
  <si>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</si>
  <si>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</si>
  <si>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</si>
  <si>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</si>
  <si>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</si>
  <si>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</si>
  <si>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</si>
  <si>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</si>
  <si>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</si>
  <si>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</si>
  <si>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</si>
  <si>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</si>
  <si>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</si>
  <si>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</si>
  <si>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</si>
  <si>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</si>
  <si>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</si>
  <si>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</si>
  <si>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</si>
  <si>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</si>
  <si>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</si>
  <si>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</si>
  <si>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</si>
  <si>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</si>
  <si>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</si>
  <si>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</si>
  <si>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</si>
  <si>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</si>
  <si>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</si>
  <si>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</si>
  <si>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</si>
  <si>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</si>
  <si>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</si>
  <si>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</si>
  <si>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</si>
  <si>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</si>
  <si>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</si>
  <si>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</si>
  <si>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</si>
  <si>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</si>
  <si>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</si>
  <si>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</si>
  <si>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</si>
  <si>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</si>
  <si>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</si>
  <si>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</si>
  <si>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</si>
  <si>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</si>
  <si>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</si>
  <si>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</si>
  <si>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</si>
  <si>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</si>
  <si>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</si>
  <si>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</si>
  <si>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</si>
  <si>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</si>
  <si>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</si>
  <si>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</si>
  <si>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</si>
  <si>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</si>
  <si>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</si>
  <si>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</si>
  <si>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</si>
  <si>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</si>
  <si>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</si>
  <si>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</si>
  <si>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</si>
  <si>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</si>
  <si>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</si>
  <si>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</si>
  <si>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</si>
  <si>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</si>
  <si>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</si>
  <si>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</si>
  <si>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</si>
  <si>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</si>
  <si>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</si>
  <si>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</si>
  <si>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</si>
  <si>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</si>
  <si>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</si>
  <si>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</si>
  <si>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</si>
  <si>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</si>
  <si>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</si>
  <si>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</si>
  <si>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</si>
  <si>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</si>
  <si>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</si>
  <si>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</si>
  <si>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</si>
  <si>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</si>
  <si>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</si>
  <si>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</si>
  <si>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</si>
  <si>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</si>
  <si>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</si>
  <si>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</si>
  <si>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</si>
  <si>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</si>
  <si>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</si>
  <si>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</si>
  <si>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</si>
  <si>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</si>
  <si>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</si>
  <si>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</si>
  <si>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</si>
  <si>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</si>
  <si>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</si>
  <si>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</si>
  <si>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</si>
  <si>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</si>
  <si>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</si>
  <si>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</si>
  <si>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</si>
  <si>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</si>
  <si>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</si>
  <si>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</si>
  <si>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</si>
  <si>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</si>
  <si>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</si>
  <si>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</si>
  <si>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</si>
  <si>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</si>
  <si>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</si>
  <si>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</si>
  <si>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</si>
  <si>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</si>
  <si>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</si>
  <si>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</si>
  <si>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</si>
  <si>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</si>
  <si>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</si>
  <si>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</si>
  <si>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</si>
  <si>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</si>
  <si>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</si>
  <si>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</si>
  <si>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</si>
  <si>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</si>
  <si>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</si>
  <si>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</si>
  <si>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</si>
  <si>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</si>
  <si>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</si>
  <si>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</si>
  <si>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</si>
  <si>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</si>
  <si>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</si>
  <si>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</si>
  <si>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</si>
  <si>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</si>
  <si>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</si>
  <si>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</si>
  <si>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</si>
  <si>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</si>
  <si>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</si>
  <si>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</si>
  <si>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</si>
  <si>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</si>
  <si>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</si>
  <si>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</si>
  <si>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</si>
  <si>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</si>
  <si>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</si>
  <si>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</si>
  <si>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</si>
  <si>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</si>
  <si>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</si>
  <si>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</si>
  <si>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</si>
  <si>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</si>
  <si>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</si>
  <si>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</si>
  <si>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</si>
  <si>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</si>
  <si>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</si>
  <si>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</si>
  <si>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</si>
  <si>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</si>
  <si>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</si>
  <si>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</si>
  <si>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</si>
  <si>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</si>
  <si>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</si>
  <si>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</si>
  <si>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</si>
  <si>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</si>
  <si>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</si>
  <si>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</si>
  <si>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</si>
  <si>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</si>
  <si>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</si>
  <si>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</si>
  <si>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</si>
  <si>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</si>
  <si>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</si>
  <si>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</si>
  <si>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</si>
  <si>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</si>
  <si>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</si>
  <si>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</si>
  <si>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</si>
  <si>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</si>
  <si>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</si>
  <si>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</si>
  <si>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</si>
  <si>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</si>
  <si>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</si>
  <si>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</si>
  <si>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</si>
  <si>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</si>
  <si>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</si>
  <si>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</si>
  <si>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</si>
  <si>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</si>
  <si>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</si>
  <si>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</si>
  <si>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</si>
  <si>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</si>
  <si>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</si>
  <si>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</si>
  <si>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</si>
  <si>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</si>
  <si>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</si>
  <si>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</si>
  <si>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</si>
  <si>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</si>
  <si>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</si>
  <si>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</si>
  <si>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</si>
  <si>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</si>
  <si>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</si>
  <si>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</si>
  <si>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</si>
  <si>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</si>
  <si>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</si>
  <si>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</si>
  <si>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</si>
  <si>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</si>
  <si>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</si>
  <si>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</si>
  <si>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</si>
  <si>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</si>
  <si>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</si>
  <si>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</si>
  <si>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</si>
  <si>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</si>
  <si>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</si>
  <si>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</si>
  <si>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</si>
  <si>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</si>
  <si>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</si>
  <si>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</si>
  <si>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</si>
  <si>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</si>
  <si>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</si>
  <si>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</si>
  <si>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</si>
  <si>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</si>
  <si>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</si>
  <si>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</si>
  <si>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</si>
  <si>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</si>
  <si>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</si>
  <si>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</si>
  <si>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</si>
  <si>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</si>
  <si>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</si>
  <si>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</si>
  <si>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</si>
  <si>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</si>
  <si>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</si>
  <si>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</si>
  <si>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</si>
  <si>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</si>
  <si>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</si>
  <si>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</si>
  <si>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</si>
  <si>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</si>
  <si>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</si>
  <si>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</si>
  <si>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</si>
  <si>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</si>
  <si>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</si>
  <si>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</si>
  <si>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</si>
  <si>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</si>
  <si>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</si>
  <si>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</si>
  <si>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</si>
  <si>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</si>
  <si>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</si>
  <si>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</si>
  <si>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</si>
  <si>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</si>
  <si>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</si>
  <si>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</si>
  <si>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</si>
  <si>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</si>
  <si>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</si>
  <si>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</si>
  <si>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</si>
  <si>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</si>
  <si>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</si>
  <si>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</si>
  <si>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</si>
  <si>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</si>
  <si>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</si>
  <si>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</si>
  <si>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</si>
  <si>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</si>
  <si>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</si>
  <si>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доходите на </t>
    </r>
    <r>
      <rPr>
        <b/>
        <i/>
        <sz val="12"/>
        <rFont val="Times New Roman CYR"/>
        <family val="1"/>
        <charset val="204"/>
      </rPr>
      <t>чуждестранни юридически лица</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</si>
  <si>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</si>
  <si>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</si>
  <si>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</si>
  <si>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</si>
  <si>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</si>
  <si>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</si>
  <si>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</si>
  <si>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</si>
  <si>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</si>
  <si>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</si>
  <si>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</si>
  <si>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</si>
  <si>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</si>
  <si>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</si>
  <si>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</si>
  <si>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</si>
  <si>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</si>
  <si>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</si>
  <si>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</si>
  <si>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</si>
  <si>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</si>
  <si>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</si>
  <si>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</si>
  <si>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</si>
  <si>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</si>
  <si>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</si>
  <si>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</si>
  <si>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</si>
  <si>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</si>
  <si>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</si>
  <si>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</si>
  <si>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</si>
  <si>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</si>
  <si>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</si>
  <si>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</si>
  <si>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</si>
  <si>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</si>
  <si>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</si>
  <si>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</si>
  <si>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</si>
  <si>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</si>
  <si>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</si>
  <si>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</si>
  <si>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</si>
  <si>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</si>
  <si>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</si>
  <si>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</si>
  <si>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</si>
  <si>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</si>
  <si>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</si>
  <si>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</si>
  <si>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</si>
  <si>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</si>
  <si>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</si>
  <si>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</si>
  <si>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</si>
  <si>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</si>
  <si>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</si>
  <si>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</si>
  <si>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</si>
  <si>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</si>
  <si>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</si>
  <si>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</si>
  <si>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</si>
  <si>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</si>
  <si>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</si>
  <si>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</si>
  <si>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</si>
  <si>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</si>
  <si>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</si>
  <si>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</si>
  <si>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</si>
  <si>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</si>
  <si>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</si>
  <si>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</si>
  <si>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</si>
  <si>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</si>
  <si>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</si>
  <si>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</si>
  <si>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</si>
  <si>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</si>
  <si>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</si>
  <si>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</si>
  <si>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</si>
  <si>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</si>
  <si>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</si>
  <si>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</si>
  <si>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</si>
  <si>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</si>
  <si>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</si>
  <si>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</si>
  <si>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</si>
  <si>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</si>
  <si>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</si>
  <si>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</si>
  <si>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</si>
  <si>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</si>
  <si>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</si>
  <si>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</si>
  <si>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</si>
  <si>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</si>
  <si>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</si>
  <si>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</si>
  <si>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</si>
  <si>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</si>
  <si>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</si>
  <si>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</si>
  <si>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</si>
  <si>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</si>
  <si>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</si>
  <si>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</si>
  <si>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</si>
  <si>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</si>
  <si>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</si>
  <si>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</si>
  <si>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</si>
  <si>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</si>
  <si>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</si>
  <si>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</si>
  <si>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</si>
  <si>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</si>
  <si>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</si>
  <si>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</si>
  <si>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</si>
  <si>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</si>
  <si>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</si>
  <si>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</si>
  <si>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</si>
  <si>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</si>
  <si>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</si>
  <si>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</si>
  <si>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</si>
  <si>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</si>
  <si>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</si>
  <si>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</si>
  <si>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</si>
  <si>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</si>
  <si>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</si>
  <si>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</si>
  <si>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</si>
  <si>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</si>
  <si>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</si>
  <si>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</si>
  <si>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</si>
  <si>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</si>
  <si>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</si>
  <si>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</si>
  <si>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</si>
  <si>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</si>
  <si>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</si>
  <si>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</si>
  <si>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</si>
  <si>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</si>
  <si>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</si>
  <si>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</si>
  <si>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</si>
  <si>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</si>
  <si>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</si>
  <si>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</si>
  <si>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</si>
  <si>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</si>
  <si>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</si>
  <si>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</si>
  <si>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</si>
  <si>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</si>
  <si>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</si>
  <si>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</si>
  <si>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</si>
  <si>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</si>
  <si>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</si>
  <si>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</si>
  <si>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</si>
  <si>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</si>
  <si>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</si>
  <si>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</si>
  <si>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</si>
  <si>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</si>
  <si>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</si>
  <si>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</si>
  <si>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</si>
  <si>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</si>
  <si>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</si>
  <si>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</si>
  <si>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</si>
  <si>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</si>
  <si>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</si>
  <si>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</si>
  <si>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</si>
  <si>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</si>
  <si>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</si>
  <si>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</si>
  <si>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</si>
  <si>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</si>
  <si>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</si>
  <si>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</si>
  <si>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</si>
  <si>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</si>
  <si>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</si>
  <si>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</si>
  <si>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</si>
  <si>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</si>
  <si>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</si>
  <si>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</si>
  <si>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</si>
  <si>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</si>
  <si>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</si>
  <si>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</si>
  <si>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</si>
  <si>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</si>
  <si>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</si>
  <si>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</si>
  <si>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</si>
  <si>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</si>
  <si>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</si>
  <si>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</si>
  <si>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</si>
  <si>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</si>
  <si>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</si>
  <si>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</si>
  <si>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</si>
  <si>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</si>
  <si>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</si>
  <si>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</si>
  <si>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</si>
  <si>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</si>
  <si>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</si>
  <si>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</si>
  <si>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</si>
  <si>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</si>
  <si>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</si>
  <si>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</si>
  <si>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</si>
  <si>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</si>
  <si>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</si>
  <si>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</si>
  <si>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</si>
  <si>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</si>
  <si>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</si>
  <si>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</si>
  <si>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</si>
  <si>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</si>
  <si>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</si>
  <si>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</si>
  <si>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</si>
  <si>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</si>
  <si>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</si>
  <si>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</si>
  <si>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</si>
  <si>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</si>
  <si>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</si>
  <si>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</si>
  <si>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</si>
  <si>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</si>
  <si>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</si>
  <si>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</si>
  <si>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</si>
  <si>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</si>
  <si>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</si>
  <si>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</si>
  <si>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</si>
  <si>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</si>
  <si>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</si>
  <si>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</si>
  <si>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</si>
  <si>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</si>
  <si>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</si>
  <si>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</si>
  <si>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</si>
  <si>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</si>
  <si>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</si>
  <si>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</si>
  <si>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</si>
  <si>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</si>
  <si>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</si>
  <si>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</si>
  <si>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</si>
  <si>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</si>
  <si>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</si>
  <si>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</si>
  <si>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</si>
  <si>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</si>
  <si>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</si>
  <si>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</si>
  <si>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</si>
  <si>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</si>
  <si>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</si>
  <si>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</si>
  <si>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</si>
  <si>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</si>
  <si>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</si>
  <si>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</si>
  <si>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</si>
  <si>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</si>
  <si>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</si>
  <si>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</si>
  <si>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</si>
  <si>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</si>
  <si>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</si>
  <si>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</si>
  <si>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</si>
  <si>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</si>
  <si>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</si>
  <si>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</si>
  <si>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</si>
  <si>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</si>
  <si>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</si>
  <si>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</si>
  <si>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</si>
  <si>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</si>
  <si>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</si>
  <si>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</si>
  <si>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</si>
  <si>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</si>
  <si>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</si>
  <si>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</si>
  <si>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</si>
  <si>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</si>
  <si>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</si>
  <si>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</si>
  <si>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</si>
  <si>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</si>
  <si>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</si>
  <si>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</si>
  <si>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</si>
  <si>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</si>
  <si>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</si>
  <si>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</si>
  <si>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</si>
  <si>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</si>
  <si>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</si>
  <si>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</si>
  <si>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</si>
  <si>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</si>
  <si>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</si>
  <si>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</si>
  <si>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</si>
  <si>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</si>
  <si>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</si>
  <si>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</si>
  <si>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</si>
  <si>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</si>
  <si>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</si>
  <si>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</si>
  <si>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</si>
  <si>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</si>
  <si>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</si>
  <si>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</si>
  <si>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</si>
  <si>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</si>
  <si>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</si>
  <si>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</si>
  <si>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</si>
  <si>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</si>
  <si>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</si>
  <si>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</si>
  <si>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</si>
  <si>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</si>
  <si>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</si>
  <si>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</si>
  <si>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</si>
  <si>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</si>
  <si>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</si>
  <si>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</si>
  <si>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</si>
  <si>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</si>
  <si>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</si>
  <si>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</si>
  <si>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</si>
  <si>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</si>
  <si>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</si>
  <si>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</si>
  <si>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</si>
  <si>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</si>
  <si>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</si>
  <si>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</si>
  <si>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</si>
  <si>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</si>
  <si>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</si>
  <si>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</si>
  <si>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</si>
  <si>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</si>
  <si>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</si>
  <si>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</si>
  <si>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</si>
  <si>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</si>
  <si>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</si>
  <si>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</si>
  <si>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</si>
  <si>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</si>
  <si>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</si>
  <si>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</si>
  <si>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</si>
  <si>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</si>
  <si>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</si>
  <si>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</si>
  <si>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</si>
  <si>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</si>
  <si>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</si>
  <si>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</si>
  <si>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</si>
  <si>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</si>
  <si>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</si>
  <si>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</si>
  <si>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</si>
  <si>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</si>
  <si>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</si>
  <si>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</si>
  <si>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</si>
  <si>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</si>
  <si>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</si>
  <si>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</si>
  <si>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</si>
  <si>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</si>
  <si>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</si>
  <si>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</si>
  <si>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</si>
  <si>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</si>
  <si>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</si>
  <si>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</si>
  <si>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</si>
  <si>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</si>
  <si>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</si>
  <si>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</si>
  <si>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</si>
  <si>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</si>
  <si>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</si>
  <si>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</si>
  <si>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</si>
  <si>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</si>
  <si>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</si>
  <si>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</si>
  <si>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</si>
  <si>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</si>
  <si>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</si>
  <si>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</si>
  <si>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</si>
  <si>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</si>
  <si>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</si>
  <si>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</si>
  <si>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</si>
  <si>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</si>
  <si>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</si>
  <si>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</si>
  <si>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</si>
  <si>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</si>
  <si>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</si>
  <si>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</si>
  <si>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</si>
  <si>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</si>
  <si>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</si>
  <si>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</si>
  <si>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</si>
  <si>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</si>
  <si>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</si>
  <si>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</si>
  <si>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</si>
  <si>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</si>
  <si>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</si>
  <si>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</si>
  <si>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</si>
  <si>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</si>
  <si>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</si>
  <si>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</si>
  <si>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</si>
  <si>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</si>
  <si>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</si>
  <si>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</si>
  <si>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</si>
  <si>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</si>
  <si>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</si>
  <si>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</si>
  <si>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</si>
  <si>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</si>
  <si>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</si>
  <si>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</si>
  <si>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</si>
  <si>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</si>
  <si>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</si>
  <si>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</si>
  <si>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</si>
  <si>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</si>
  <si>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</si>
  <si>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</si>
  <si>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</si>
  <si>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</si>
  <si>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</si>
  <si>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</si>
  <si>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</si>
  <si>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</si>
  <si>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</si>
  <si>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</si>
  <si>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</si>
  <si>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</si>
  <si>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</si>
  <si>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</si>
  <si>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</si>
  <si>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</si>
  <si>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</si>
  <si>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</si>
  <si>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</si>
  <si>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</si>
  <si>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</si>
  <si>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</si>
  <si>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</si>
  <si>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</si>
  <si>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</si>
  <si>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</si>
  <si>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</si>
  <si>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</si>
  <si>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</si>
  <si>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</si>
  <si>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</si>
  <si>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</si>
  <si>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</si>
  <si>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</si>
  <si>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</si>
  <si>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</si>
  <si>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</si>
  <si>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</si>
  <si>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</si>
  <si>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</si>
  <si>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</si>
  <si>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</si>
  <si>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</si>
  <si>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</si>
  <si>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</si>
  <si>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</si>
  <si>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</si>
  <si>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</si>
  <si>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</si>
  <si>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</si>
  <si>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</si>
  <si>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</si>
  <si>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</si>
  <si>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</si>
  <si>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</si>
  <si>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</si>
  <si>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</si>
  <si>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</si>
  <si>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</si>
  <si>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</si>
  <si>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</si>
  <si>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</si>
  <si>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</si>
  <si>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</si>
  <si>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</si>
  <si>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</si>
  <si>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</si>
  <si>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</si>
  <si>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</si>
  <si>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</si>
  <si>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</si>
  <si>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</si>
  <si>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</si>
  <si>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</si>
  <si>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</si>
  <si>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</si>
  <si>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</si>
  <si>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</si>
  <si>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</si>
  <si>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</si>
  <si>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</si>
  <si>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</si>
  <si>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</si>
  <si>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</si>
  <si>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</si>
  <si>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</si>
  <si>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</si>
  <si>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</si>
  <si>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</si>
  <si>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</si>
  <si>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</si>
  <si>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</si>
  <si>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</si>
  <si>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</si>
  <si>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</si>
  <si>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</si>
  <si>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</si>
  <si>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</si>
  <si>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</si>
  <si>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</si>
  <si>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</si>
  <si>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</si>
  <si>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</si>
  <si>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</si>
  <si>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</si>
  <si>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</si>
  <si>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</si>
  <si>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</si>
  <si>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</si>
  <si>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</si>
  <si>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</si>
  <si>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</si>
  <si>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</si>
  <si>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</si>
  <si>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</si>
  <si>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</si>
  <si>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charset val="204"/>
      </rPr>
      <t xml:space="preserve">488 </t>
    </r>
    <r>
      <rPr>
        <sz val="12"/>
        <color indexed="16"/>
        <rFont val="Times New Roman CYR"/>
        <charset val="204"/>
      </rPr>
      <t>002</t>
    </r>
    <r>
      <rPr>
        <sz val="12"/>
        <color indexed="18"/>
        <rFont val="Times New Roman CYR"/>
        <charset val="204"/>
      </rPr>
      <t xml:space="preserve"> ххх-х</t>
    </r>
  </si>
  <si>
    <r>
      <t>получени от общини целеви трансфери от ЦБ чрез  кодовете в СЕБРА</t>
    </r>
    <r>
      <rPr>
        <sz val="12"/>
        <color indexed="18"/>
        <rFont val="Times New Roman CYR"/>
        <charset val="204"/>
      </rPr>
      <t xml:space="preserve"> 488</t>
    </r>
    <r>
      <rPr>
        <sz val="12"/>
        <rFont val="Times New Roman CYR"/>
        <charset val="204"/>
      </rPr>
      <t xml:space="preserve"> </t>
    </r>
    <r>
      <rPr>
        <sz val="12"/>
        <color indexed="16"/>
        <rFont val="Times New Roman CYR"/>
        <charset val="204"/>
      </rPr>
      <t>001</t>
    </r>
    <r>
      <rPr>
        <sz val="12"/>
        <color indexed="18"/>
        <rFont val="Times New Roman CYR"/>
        <charset val="204"/>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</si>
  <si>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</si>
  <si>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</si>
  <si>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</si>
  <si>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</si>
  <si>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</si>
  <si>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</si>
  <si>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</si>
  <si>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</si>
  <si>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</si>
  <si>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</si>
  <si>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</si>
  <si>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</si>
  <si>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</si>
  <si>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</si>
  <si>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</si>
  <si>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</si>
  <si>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</si>
  <si>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</si>
  <si>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</si>
  <si>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</si>
  <si>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</si>
  <si>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</si>
  <si>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</si>
  <si>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</si>
  <si>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</si>
  <si>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</si>
  <si>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</si>
  <si>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</si>
  <si>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</si>
  <si>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</si>
  <si>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</si>
  <si>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</si>
  <si>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</si>
  <si>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</si>
  <si>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</si>
  <si>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</si>
  <si>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</si>
  <si>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r>
      <t xml:space="preserve">НАТУРАЛНИ ПОКАЗАТЕЛИ - </t>
    </r>
    <r>
      <rPr>
        <b/>
        <i/>
        <sz val="12"/>
        <color indexed="16"/>
        <rFont val="Times New Roman CYR"/>
        <charset val="204"/>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</si>
  <si>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</si>
  <si>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</si>
  <si>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</si>
  <si>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</si>
  <si>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</si>
  <si>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</si>
  <si>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</si>
  <si>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</si>
  <si>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</si>
  <si>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</si>
  <si>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</si>
  <si>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</si>
  <si>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</si>
  <si>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</si>
  <si>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</si>
  <si>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</si>
  <si>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</si>
  <si>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</si>
  <si>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</si>
  <si>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</si>
  <si>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</si>
  <si>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</si>
  <si>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</si>
  <si>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</si>
  <si>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</si>
  <si>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</si>
  <si>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</si>
  <si>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</si>
  <si>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</si>
  <si>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</si>
  <si>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</si>
  <si>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</si>
  <si>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</si>
  <si>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</si>
  <si>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</si>
  <si>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</si>
  <si>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</si>
  <si>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</si>
  <si>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</si>
  <si>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</si>
  <si>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</si>
  <si>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</si>
  <si>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</si>
  <si>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</si>
  <si>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</si>
  <si>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</si>
  <si>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</si>
  <si>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</si>
  <si>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</si>
  <si>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</si>
  <si>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</si>
  <si>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</si>
  <si>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</si>
  <si>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</si>
  <si>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</si>
  <si>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</si>
  <si>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</si>
  <si>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</si>
  <si>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</si>
  <si>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</si>
  <si>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</si>
  <si>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</si>
  <si>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</si>
  <si>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</si>
  <si>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</si>
  <si>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</si>
  <si>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</si>
  <si>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</si>
  <si>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</si>
  <si>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</si>
  <si>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</si>
  <si>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</si>
  <si>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</si>
  <si>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</si>
  <si>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</si>
  <si>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</si>
  <si>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</si>
  <si>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</si>
  <si>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</si>
  <si>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</si>
  <si>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</si>
  <si>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</si>
  <si>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</si>
  <si>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</si>
  <si>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</si>
  <si>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</si>
  <si>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</si>
  <si>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</si>
  <si>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</si>
  <si>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</si>
  <si>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</si>
  <si>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</si>
  <si>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</si>
  <si>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</si>
  <si>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</si>
  <si>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</si>
  <si>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</si>
  <si>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</si>
  <si>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</si>
  <si>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</si>
  <si>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</si>
  <si>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</si>
  <si>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</si>
  <si>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</si>
  <si>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</si>
  <si>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</si>
  <si>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</si>
  <si>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</si>
  <si>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</si>
  <si>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</si>
  <si>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</si>
  <si>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</si>
  <si>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</si>
  <si>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</si>
  <si>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</si>
  <si>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</si>
  <si>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</si>
  <si>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</si>
  <si>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</si>
  <si>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</si>
  <si>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</si>
  <si>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</si>
  <si>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</si>
  <si>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</si>
  <si>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</si>
  <si>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</si>
  <si>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</si>
  <si>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</si>
  <si>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</si>
  <si>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</si>
  <si>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</si>
  <si>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</si>
  <si>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</si>
  <si>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</si>
  <si>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</si>
  <si>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</si>
  <si>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</si>
  <si>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</si>
  <si>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</si>
  <si>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</si>
  <si>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</si>
  <si>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</si>
  <si>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</si>
  <si>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</si>
  <si>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</si>
  <si>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</si>
  <si>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</si>
  <si>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</si>
  <si>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</si>
  <si>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</si>
  <si>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</si>
  <si>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</si>
  <si>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</si>
  <si>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</si>
  <si>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</si>
  <si>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</si>
  <si>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</si>
  <si>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</si>
  <si>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</si>
  <si>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</si>
  <si>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</si>
  <si>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</si>
  <si>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</si>
  <si>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</si>
  <si>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</si>
  <si>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</si>
  <si>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</si>
  <si>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</si>
  <si>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</si>
  <si>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</si>
  <si>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</si>
  <si>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</si>
  <si>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</si>
  <si>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</si>
  <si>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</si>
  <si>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</si>
  <si>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</si>
  <si>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</si>
  <si>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</si>
  <si>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</si>
  <si>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</si>
  <si>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</si>
  <si>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</si>
  <si>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</si>
  <si>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</si>
  <si>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</si>
  <si>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</si>
  <si>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</si>
  <si>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</si>
  <si>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</si>
  <si>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</si>
  <si>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</si>
  <si>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</si>
  <si>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</si>
  <si>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</si>
  <si>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</si>
  <si>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</si>
  <si>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</si>
  <si>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</si>
  <si>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</si>
  <si>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</si>
  <si>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</si>
  <si>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</si>
  <si>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</si>
  <si>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</si>
  <si>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</si>
  <si>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</si>
  <si>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</si>
  <si>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</si>
  <si>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</si>
  <si>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</si>
  <si>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</si>
  <si>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</si>
  <si>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</si>
  <si>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</si>
  <si>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</si>
  <si>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</si>
  <si>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</si>
  <si>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</si>
  <si>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</si>
  <si>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</si>
  <si>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</si>
  <si>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</si>
  <si>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</si>
  <si>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</si>
  <si>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</si>
  <si>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</si>
  <si>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</si>
  <si>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</si>
  <si>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</si>
  <si>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</si>
  <si>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</si>
  <si>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</si>
  <si>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</si>
  <si>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</si>
  <si>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</si>
  <si>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</si>
  <si>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</si>
  <si>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</si>
  <si>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</si>
  <si>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</si>
  <si>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</si>
  <si>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</si>
  <si>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</si>
  <si>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</si>
  <si>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</si>
  <si>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</si>
  <si>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</si>
  <si>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</si>
  <si>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</si>
  <si>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</si>
  <si>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</si>
  <si>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</si>
  <si>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</si>
  <si>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</si>
  <si>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</si>
  <si>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</si>
  <si>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</si>
  <si>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</si>
  <si>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</si>
  <si>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</si>
  <si>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</si>
  <si>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</si>
  <si>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</si>
  <si>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</si>
  <si>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</si>
  <si>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</si>
  <si>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</si>
  <si>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</si>
  <si>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</si>
  <si>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</si>
  <si>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</si>
  <si>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</si>
  <si>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</si>
  <si>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</si>
  <si>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</si>
  <si>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</si>
  <si>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</si>
  <si>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</si>
  <si>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</si>
  <si>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</si>
  <si>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</si>
  <si>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</si>
  <si>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</si>
  <si>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</si>
  <si>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</si>
  <si>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</si>
  <si>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</si>
  <si>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</si>
  <si>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</si>
  <si>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</si>
  <si>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</si>
  <si>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</si>
  <si>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</si>
  <si>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</si>
  <si>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</si>
  <si>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</si>
  <si>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</si>
  <si>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</si>
  <si>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</si>
  <si>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</si>
  <si>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</si>
  <si>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</si>
  <si>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</si>
  <si>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</si>
  <si>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</si>
  <si>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</si>
  <si>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</si>
  <si>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</si>
  <si>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</si>
  <si>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</si>
  <si>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</si>
  <si>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</si>
  <si>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</si>
  <si>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</si>
  <si>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</si>
  <si>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</si>
  <si>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</si>
  <si>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</si>
  <si>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</si>
  <si>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</si>
  <si>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</si>
  <si>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</si>
  <si>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</si>
  <si>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</si>
  <si>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</si>
  <si>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</si>
  <si>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</si>
  <si>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</si>
  <si>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</si>
  <si>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</si>
  <si>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</si>
  <si>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</si>
  <si>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</si>
  <si>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</si>
  <si>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</si>
  <si>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</si>
  <si>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</si>
  <si>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</si>
  <si>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</si>
  <si>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</si>
  <si>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</si>
  <si>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</si>
  <si>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</si>
  <si>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</si>
  <si>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</si>
  <si>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</si>
  <si>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</si>
  <si>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</si>
  <si>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</si>
  <si>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</si>
  <si>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</si>
  <si>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</si>
  <si>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</si>
  <si>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</si>
  <si>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</si>
  <si>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</si>
  <si>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</si>
  <si>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</si>
  <si>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</si>
  <si>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</si>
  <si>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</si>
  <si>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</si>
  <si>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</si>
  <si>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</si>
  <si>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</si>
  <si>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</si>
  <si>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</si>
  <si>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</si>
  <si>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</si>
  <si>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</si>
  <si>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</si>
  <si>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</si>
  <si>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</si>
  <si>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</si>
  <si>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</si>
  <si>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</si>
  <si>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</si>
  <si>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</si>
  <si>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</si>
  <si>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</si>
  <si>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</si>
  <si>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</si>
  <si>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</si>
  <si>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</si>
  <si>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</si>
  <si>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</si>
  <si>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</si>
  <si>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</si>
  <si>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</si>
  <si>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</si>
  <si>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</si>
  <si>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</si>
  <si>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</si>
  <si>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</si>
  <si>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</si>
  <si>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</si>
  <si>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</si>
  <si>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</si>
  <si>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</si>
  <si>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</si>
  <si>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</si>
  <si>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</si>
  <si>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</si>
  <si>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</si>
  <si>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</si>
  <si>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</si>
  <si>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</si>
  <si>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</si>
  <si>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</si>
  <si>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</si>
  <si>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</si>
  <si>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</si>
  <si>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</si>
  <si>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</si>
  <si>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</si>
  <si>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</si>
  <si>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</si>
  <si>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</si>
  <si>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</si>
  <si>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</si>
  <si>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</si>
  <si>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</si>
  <si>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</si>
  <si>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</si>
  <si>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</si>
  <si>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</si>
  <si>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</si>
  <si>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</si>
  <si>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</si>
  <si>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</si>
  <si>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</si>
  <si>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</si>
  <si>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</si>
  <si>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</si>
  <si>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</si>
  <si>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</si>
  <si>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</si>
  <si>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</si>
  <si>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</si>
  <si>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</si>
  <si>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</si>
  <si>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</si>
  <si>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</si>
  <si>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</si>
  <si>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</si>
  <si>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</si>
  <si>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</si>
  <si>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</si>
  <si>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</si>
  <si>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</si>
  <si>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</si>
  <si>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</si>
  <si>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</si>
  <si>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</si>
  <si>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</si>
  <si>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</si>
  <si>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</si>
  <si>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</si>
  <si>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</si>
  <si>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</si>
  <si>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</si>
  <si>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</si>
  <si>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</si>
  <si>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</si>
  <si>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</si>
  <si>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</si>
  <si>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</si>
  <si>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</si>
  <si>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</si>
  <si>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</si>
  <si>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</si>
  <si>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</si>
  <si>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</si>
  <si>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</si>
  <si>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</si>
  <si>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</si>
  <si>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</si>
  <si>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</si>
  <si>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</si>
  <si>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</si>
  <si>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</si>
  <si>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</si>
  <si>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</si>
  <si>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</si>
  <si>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</si>
  <si>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</si>
  <si>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</si>
  <si>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</si>
  <si>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</si>
  <si>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</si>
  <si>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</si>
  <si>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</si>
  <si>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</si>
  <si>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</si>
  <si>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</si>
  <si>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</si>
  <si>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</si>
  <si>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</si>
  <si>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</si>
  <si>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</si>
  <si>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</si>
  <si>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</si>
  <si>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</si>
  <si>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</si>
  <si>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</si>
  <si>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</si>
  <si>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</si>
  <si>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</si>
  <si>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</si>
  <si>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</si>
  <si>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</si>
  <si>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</si>
  <si>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</si>
  <si>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</si>
  <si>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</si>
  <si>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</si>
  <si>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</si>
  <si>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</si>
  <si>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</si>
  <si>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</si>
  <si>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</si>
  <si>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</si>
  <si>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</si>
  <si>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</si>
  <si>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</si>
  <si>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</si>
  <si>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</si>
  <si>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</si>
  <si>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</si>
  <si>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</si>
  <si>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</si>
  <si>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</si>
  <si>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</si>
  <si>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</si>
  <si>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</si>
  <si>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</si>
  <si>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</si>
  <si>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</si>
  <si>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</si>
  <si>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</si>
  <si>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</si>
  <si>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</si>
  <si>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</si>
  <si>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</si>
  <si>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</si>
  <si>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</si>
  <si>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</si>
  <si>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</si>
  <si>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</si>
  <si>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</si>
  <si>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</si>
  <si>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</si>
  <si>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</si>
  <si>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</si>
  <si>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</si>
  <si>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</si>
  <si>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</si>
  <si>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</si>
  <si>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</si>
  <si>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</si>
  <si>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</si>
  <si>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</si>
  <si>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</si>
  <si>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</si>
  <si>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</si>
  <si>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</si>
  <si>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</si>
  <si>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</si>
  <si>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</si>
  <si>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</si>
  <si>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</si>
  <si>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</si>
  <si>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</si>
  <si>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</si>
  <si>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</si>
  <si>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</si>
  <si>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</si>
  <si>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</si>
  <si>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</si>
  <si>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</si>
  <si>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</si>
  <si>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</si>
  <si>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</si>
  <si>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</si>
  <si>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</si>
  <si>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</si>
  <si>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</si>
  <si>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</si>
  <si>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</si>
  <si>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</si>
  <si>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</si>
  <si>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</si>
  <si>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</si>
  <si>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</si>
  <si>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</si>
  <si>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</si>
  <si>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</si>
  <si>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</si>
  <si>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</si>
  <si>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</si>
  <si>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</si>
  <si>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</si>
  <si>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</si>
  <si>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</si>
  <si>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</si>
  <si>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</si>
  <si>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</si>
  <si>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</si>
  <si>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</si>
  <si>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</si>
  <si>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</si>
  <si>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</si>
  <si>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</si>
  <si>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</si>
  <si>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</si>
  <si>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</si>
  <si>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</si>
  <si>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</si>
  <si>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</si>
  <si>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</si>
  <si>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</si>
  <si>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</si>
  <si>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</si>
  <si>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</si>
  <si>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</si>
  <si>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</si>
  <si>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</si>
  <si>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</si>
  <si>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</si>
  <si>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</si>
  <si>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</si>
  <si>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</si>
  <si>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</si>
  <si>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</si>
  <si>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</si>
  <si>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</si>
  <si>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</si>
  <si>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</si>
  <si>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</si>
  <si>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</si>
  <si>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</si>
  <si>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</si>
  <si>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</si>
  <si>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</si>
  <si>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</si>
  <si>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</si>
  <si>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</si>
  <si>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</si>
  <si>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</si>
  <si>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</si>
  <si>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</si>
  <si>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</si>
  <si>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</si>
  <si>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</si>
  <si>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</si>
  <si>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</si>
  <si>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</si>
  <si>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</si>
  <si>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</si>
  <si>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</si>
  <si>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</si>
  <si>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</si>
  <si>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</si>
  <si>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</si>
  <si>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</si>
  <si>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</si>
  <si>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</si>
  <si>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</si>
  <si>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</si>
  <si>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</si>
  <si>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</si>
  <si>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</si>
  <si>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</si>
  <si>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</si>
  <si>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</si>
  <si>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</si>
  <si>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</si>
  <si>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</si>
  <si>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</si>
  <si>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</si>
  <si>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</si>
  <si>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</si>
  <si>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</si>
  <si>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</si>
  <si>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</si>
  <si>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</si>
  <si>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</si>
  <si>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</si>
  <si>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</si>
  <si>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</si>
  <si>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</si>
  <si>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</si>
  <si>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</si>
  <si>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</si>
  <si>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</si>
  <si>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</si>
  <si>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</si>
  <si>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</si>
  <si>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</si>
  <si>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</si>
  <si>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</si>
  <si>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</si>
  <si>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</si>
  <si>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</si>
  <si>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</si>
  <si>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</si>
  <si>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</si>
  <si>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</si>
  <si>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</si>
  <si>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</si>
  <si>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</si>
  <si>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</si>
  <si>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</si>
  <si>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</si>
  <si>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</si>
  <si>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</si>
  <si>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</si>
  <si>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</si>
  <si>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</si>
  <si>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</si>
  <si>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</si>
  <si>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</si>
  <si>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</si>
  <si>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</si>
  <si>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</si>
  <si>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</si>
  <si>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</si>
  <si>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</si>
  <si>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</si>
  <si>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</si>
  <si>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</si>
  <si>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</si>
  <si>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</si>
  <si>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</si>
  <si>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</si>
  <si>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</si>
  <si>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</si>
  <si>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</si>
  <si>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</si>
  <si>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</si>
  <si>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</si>
  <si>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</si>
  <si>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</si>
  <si>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</si>
  <si>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</si>
  <si>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</si>
  <si>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</si>
  <si>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</si>
  <si>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</si>
  <si>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</si>
  <si>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</si>
  <si>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</si>
  <si>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</si>
  <si>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</si>
  <si>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</si>
  <si>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</si>
  <si>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</si>
  <si>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</si>
  <si>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</si>
  <si>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</si>
  <si>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</si>
  <si>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</si>
  <si>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</si>
  <si>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</si>
  <si>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</si>
  <si>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</si>
  <si>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</si>
  <si>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</si>
  <si>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</si>
  <si>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</si>
  <si>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</si>
  <si>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</si>
  <si>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</si>
  <si>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</si>
  <si>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</si>
  <si>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</si>
  <si>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</si>
  <si>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</si>
  <si>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</si>
  <si>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</si>
  <si>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</si>
  <si>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</si>
  <si>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</si>
  <si>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</si>
  <si>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</si>
  <si>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</si>
  <si>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</si>
  <si>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</si>
  <si>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</si>
  <si>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</si>
  <si>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</si>
  <si>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</si>
  <si>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</si>
  <si>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</si>
  <si>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</si>
  <si>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</si>
  <si>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</si>
  <si>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</si>
  <si>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</si>
  <si>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</si>
  <si>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</si>
  <si>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</si>
  <si>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b1817</t>
  </si>
  <si>
    <t>d1660</t>
  </si>
  <si>
    <t>c2003</t>
  </si>
  <si>
    <t>ОБЛАСТНА АДМИНИСТРАЦИЯ-ПЛЕВЕН</t>
  </si>
  <si>
    <t>endprint</t>
  </si>
  <si>
    <t>ТАНЯ ВЪТЕВА</t>
  </si>
  <si>
    <t>МИРОСЛАВ ПЕТРОВ</t>
  </si>
</sst>
</file>

<file path=xl/styles.xml><?xml version="1.0" encoding="utf-8"?>
<styleSheet xmlns="http://schemas.openxmlformats.org/spreadsheetml/2006/main">
  <numFmts count="20">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7" formatCode="#,##0;[Red]\(#,##0\)"/>
    <numFmt numFmtId="188" formatCode="#,##0;\(#,##0\)"/>
    <numFmt numFmtId="190" formatCode="&quot;II. ОБЩО РАЗХОДИ ЗА ДЕЙНОСТ &quot;0&quot;&quot;0&quot;&quot;0&quot;&quot;0"/>
    <numFmt numFmtId="191" formatCode="00&quot;.&quot;00&quot;.&quot;0000&quot; г.&quot;"/>
    <numFmt numFmtId="193" formatCode="&quot;БЮДЖЕТ Годишен         уточнен план &quot;0000&quot; г.&quot;"/>
    <numFmt numFmtId="194" formatCode="&quot;за &quot;0000&quot; г.&quot;"/>
    <numFmt numFmtId="199" formatCode="&quot;МАКЕТ ЗА &quot;0000&quot; г.&quot;"/>
    <numFmt numFmtId="200" formatCode="#,##0&quot; &quot;;[Red]\(#,##0\)"/>
    <numFmt numFmtId="201" formatCode="000&quot; &quot;000&quot; &quot;000"/>
  </numFmts>
  <fonts count="276">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8"/>
      <name val="Times New Roman Cyr"/>
      <family val="1"/>
      <charset val="204"/>
    </font>
    <font>
      <sz val="16"/>
      <color indexed="8"/>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sz val="12"/>
      <color indexed="10"/>
      <name val="Times New Roman CYR"/>
    </font>
    <font>
      <sz val="11"/>
      <name val="Times New Roman CYR"/>
      <family val="1"/>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2"/>
      <color indexed="10"/>
      <name val="Times New Roman CYR"/>
      <charset val="204"/>
    </font>
    <font>
      <sz val="12"/>
      <color indexed="16"/>
      <name val="Times New Roman CYR"/>
      <charset val="204"/>
    </font>
    <font>
      <i/>
      <sz val="11"/>
      <name val="Times New Roman CYR"/>
      <charset val="204"/>
    </font>
    <font>
      <sz val="12"/>
      <color indexed="16"/>
      <name val="Times New Roman CYR"/>
      <charset val="204"/>
    </font>
    <font>
      <sz val="12"/>
      <color indexed="18"/>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2"/>
      <color theme="0"/>
      <name val="Times New Roman"/>
      <family val="1"/>
      <charset val="204"/>
    </font>
    <font>
      <sz val="11"/>
      <color theme="0"/>
      <name val="Times New Roman"/>
      <family val="1"/>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b/>
      <sz val="12"/>
      <color theme="0"/>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sz val="11"/>
      <color rgb="FF000000"/>
      <name val="Arial"/>
      <family val="2"/>
      <charset val="204"/>
    </font>
    <font>
      <b/>
      <sz val="12"/>
      <color rgb="FFFFFF00"/>
      <name val="Times New Roman"/>
      <family val="1"/>
      <charset val="204"/>
    </font>
    <font>
      <b/>
      <sz val="9"/>
      <color rgb="FF000099"/>
      <name val="Times New Roman"/>
      <family val="1"/>
      <charset val="204"/>
    </font>
    <font>
      <b/>
      <sz val="12"/>
      <color rgb="FF800000"/>
      <name val="Arial"/>
      <family val="2"/>
      <charset val="204"/>
    </font>
    <font>
      <sz val="12"/>
      <color rgb="FF660066"/>
      <name val="Arial"/>
      <family val="2"/>
      <charset val="204"/>
    </font>
    <font>
      <sz val="12"/>
      <color rgb="FF663300"/>
      <name val="Arial"/>
      <family val="2"/>
      <charset val="204"/>
    </font>
    <font>
      <b/>
      <sz val="12"/>
      <color rgb="FF663300"/>
      <name val="Arial"/>
      <family val="2"/>
      <charset val="204"/>
    </font>
    <font>
      <i/>
      <sz val="12"/>
      <color rgb="FF800000"/>
      <name val="Times New Roman CYR"/>
      <charset val="204"/>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8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0" fontId="179" fillId="0" borderId="0" applyNumberFormat="0" applyFill="0" applyBorder="0" applyAlignment="0" applyProtection="0"/>
    <xf numFmtId="0" fontId="27" fillId="0" borderId="0"/>
    <xf numFmtId="0" fontId="36" fillId="0" borderId="0"/>
    <xf numFmtId="0" fontId="180" fillId="0" borderId="0"/>
    <xf numFmtId="0" fontId="177" fillId="0" borderId="0"/>
    <xf numFmtId="0" fontId="27" fillId="0" borderId="0"/>
    <xf numFmtId="0" fontId="27" fillId="0" borderId="0"/>
    <xf numFmtId="0" fontId="27" fillId="0" borderId="0"/>
    <xf numFmtId="0" fontId="20" fillId="0" borderId="0"/>
    <xf numFmtId="0" fontId="1" fillId="0" borderId="0"/>
    <xf numFmtId="0" fontId="20" fillId="0" borderId="0"/>
    <xf numFmtId="0" fontId="20" fillId="0" borderId="0"/>
    <xf numFmtId="0" fontId="27" fillId="0" borderId="0"/>
    <xf numFmtId="0" fontId="27" fillId="0" borderId="0"/>
    <xf numFmtId="0" fontId="27" fillId="0" borderId="0"/>
    <xf numFmtId="175" fontId="1" fillId="0" borderId="0" applyFont="0" applyFill="0" applyBorder="0" applyAlignment="0" applyProtection="0"/>
    <xf numFmtId="0" fontId="178" fillId="0" borderId="0" applyNumberFormat="0" applyFill="0" applyBorder="0" applyAlignment="0" applyProtection="0"/>
  </cellStyleXfs>
  <cellXfs count="2259">
    <xf numFmtId="0" fontId="0" fillId="0" borderId="0" xfId="0"/>
    <xf numFmtId="0" fontId="4" fillId="0" borderId="0" xfId="2" applyFont="1" applyAlignment="1">
      <alignment vertical="center"/>
    </xf>
    <xf numFmtId="0" fontId="4" fillId="0" borderId="0" xfId="2" applyFont="1" applyAlignment="1">
      <alignment vertical="center" wrapText="1"/>
    </xf>
    <xf numFmtId="1" fontId="28" fillId="2" borderId="0" xfId="2" applyNumberFormat="1" applyFont="1" applyFill="1" applyAlignment="1">
      <alignment vertical="center"/>
    </xf>
    <xf numFmtId="0" fontId="4" fillId="2" borderId="0" xfId="2" applyFont="1" applyFill="1" applyAlignment="1">
      <alignment vertical="center"/>
    </xf>
    <xf numFmtId="0" fontId="4" fillId="0" borderId="0" xfId="2" applyFont="1" applyBorder="1" applyAlignment="1">
      <alignment vertical="center"/>
    </xf>
    <xf numFmtId="0" fontId="4" fillId="0" borderId="0" xfId="2" quotePrefix="1" applyFont="1" applyAlignment="1">
      <alignment vertical="center"/>
    </xf>
    <xf numFmtId="0" fontId="4" fillId="3" borderId="0" xfId="2" applyFont="1" applyFill="1" applyAlignment="1">
      <alignment vertical="center"/>
    </xf>
    <xf numFmtId="0" fontId="11" fillId="0" borderId="0" xfId="2" applyNumberFormat="1" applyFont="1" applyAlignment="1">
      <alignment horizontal="right"/>
    </xf>
    <xf numFmtId="0" fontId="4" fillId="0" borderId="0" xfId="2" applyNumberFormat="1" applyFont="1" applyAlignment="1">
      <alignment horizontal="right"/>
    </xf>
    <xf numFmtId="0" fontId="4" fillId="3" borderId="0" xfId="2" applyNumberFormat="1" applyFont="1" applyFill="1" applyAlignment="1">
      <alignment horizontal="right"/>
    </xf>
    <xf numFmtId="0" fontId="4" fillId="0" borderId="0" xfId="2" applyNumberFormat="1" applyFont="1" applyFill="1" applyAlignment="1">
      <alignment horizontal="right"/>
    </xf>
    <xf numFmtId="0" fontId="11" fillId="0" borderId="0" xfId="10" applyNumberFormat="1" applyFont="1" applyFill="1" applyAlignment="1">
      <alignment horizontal="right"/>
    </xf>
    <xf numFmtId="0" fontId="4" fillId="0" borderId="0" xfId="10" applyNumberFormat="1" applyFont="1" applyFill="1" applyAlignment="1">
      <alignment horizontal="right"/>
    </xf>
    <xf numFmtId="0" fontId="4" fillId="0" borderId="0" xfId="2" applyNumberFormat="1" applyFont="1" applyBorder="1" applyAlignment="1">
      <alignment horizontal="right"/>
    </xf>
    <xf numFmtId="3" fontId="4" fillId="0" borderId="0" xfId="2" applyNumberFormat="1" applyFont="1" applyAlignment="1" applyProtection="1">
      <alignment horizontal="right" vertical="center"/>
    </xf>
    <xf numFmtId="3" fontId="29" fillId="0" borderId="1" xfId="2" quotePrefix="1" applyNumberFormat="1" applyFont="1" applyFill="1" applyBorder="1" applyAlignment="1">
      <alignment horizontal="center" vertical="center"/>
    </xf>
    <xf numFmtId="0" fontId="11" fillId="0" borderId="0" xfId="2" applyNumberFormat="1" applyFont="1" applyBorder="1" applyAlignment="1">
      <alignment horizontal="right"/>
    </xf>
    <xf numFmtId="0" fontId="11" fillId="3" borderId="0" xfId="2" applyNumberFormat="1" applyFont="1" applyFill="1" applyAlignment="1">
      <alignment horizontal="right"/>
    </xf>
    <xf numFmtId="0" fontId="4" fillId="0" borderId="0" xfId="2" applyNumberFormat="1" applyFont="1" applyFill="1" applyBorder="1" applyAlignment="1">
      <alignment horizontal="right"/>
    </xf>
    <xf numFmtId="0" fontId="4" fillId="0" borderId="2" xfId="2" applyFont="1" applyBorder="1" applyAlignment="1">
      <alignment vertical="center" wrapText="1"/>
    </xf>
    <xf numFmtId="3" fontId="4" fillId="0" borderId="2" xfId="2" applyNumberFormat="1" applyFont="1" applyBorder="1" applyAlignment="1">
      <alignment horizontal="right" vertical="center"/>
    </xf>
    <xf numFmtId="3" fontId="4" fillId="0" borderId="3" xfId="2" applyNumberFormat="1" applyFont="1" applyBorder="1" applyAlignment="1">
      <alignment horizontal="right" vertical="center"/>
    </xf>
    <xf numFmtId="0" fontId="4" fillId="0" borderId="4" xfId="2" applyFont="1" applyBorder="1" applyAlignment="1">
      <alignment vertical="center" wrapText="1"/>
    </xf>
    <xf numFmtId="0" fontId="4" fillId="3" borderId="0" xfId="2" applyNumberFormat="1" applyFont="1" applyFill="1" applyBorder="1" applyAlignment="1">
      <alignment horizontal="right"/>
    </xf>
    <xf numFmtId="0" fontId="4" fillId="4" borderId="0" xfId="2" applyNumberFormat="1" applyFont="1" applyFill="1" applyBorder="1" applyAlignment="1">
      <alignment horizontal="right"/>
    </xf>
    <xf numFmtId="0" fontId="8" fillId="3" borderId="0" xfId="10" applyFont="1" applyFill="1" applyBorder="1" applyAlignment="1">
      <alignment horizontal="right"/>
    </xf>
    <xf numFmtId="0" fontId="4" fillId="0" borderId="0" xfId="10" applyNumberFormat="1" applyFont="1" applyFill="1" applyBorder="1" applyAlignment="1">
      <alignment horizontal="right"/>
    </xf>
    <xf numFmtId="0" fontId="4" fillId="5" borderId="0" xfId="2" applyFont="1" applyFill="1" applyAlignment="1" applyProtection="1">
      <alignment vertical="center"/>
    </xf>
    <xf numFmtId="0" fontId="31" fillId="0" borderId="0" xfId="2" applyFont="1"/>
    <xf numFmtId="0" fontId="31" fillId="0" borderId="0" xfId="2" applyFont="1" applyAlignment="1"/>
    <xf numFmtId="0" fontId="31" fillId="0" borderId="0" xfId="2" applyFont="1" applyAlignment="1">
      <alignment wrapText="1"/>
    </xf>
    <xf numFmtId="3" fontId="31" fillId="0" borderId="0" xfId="2" applyNumberFormat="1" applyFont="1" applyAlignment="1"/>
    <xf numFmtId="0" fontId="27" fillId="0" borderId="0" xfId="2"/>
    <xf numFmtId="0" fontId="7" fillId="0" borderId="0" xfId="2" applyFont="1" applyAlignment="1"/>
    <xf numFmtId="0" fontId="31" fillId="6" borderId="0" xfId="2" applyFont="1" applyFill="1"/>
    <xf numFmtId="180" fontId="31" fillId="0" borderId="0" xfId="2" applyNumberFormat="1" applyFont="1"/>
    <xf numFmtId="0" fontId="31" fillId="6" borderId="0" xfId="2" applyFont="1" applyFill="1" applyBorder="1"/>
    <xf numFmtId="3" fontId="24" fillId="6" borderId="0" xfId="2" applyNumberFormat="1" applyFont="1" applyFill="1" applyBorder="1" applyAlignment="1">
      <alignment horizontal="right"/>
    </xf>
    <xf numFmtId="0" fontId="27" fillId="6" borderId="0" xfId="2" applyFill="1" applyBorder="1"/>
    <xf numFmtId="0" fontId="31" fillId="0" borderId="0" xfId="2" applyFont="1" applyFill="1"/>
    <xf numFmtId="0" fontId="24" fillId="0" borderId="0" xfId="2" applyFont="1" applyBorder="1" applyAlignment="1">
      <alignment vertical="center"/>
    </xf>
    <xf numFmtId="3" fontId="4" fillId="0" borderId="5" xfId="2" applyNumberFormat="1" applyFont="1" applyBorder="1" applyAlignment="1">
      <alignment horizontal="right" vertical="center"/>
    </xf>
    <xf numFmtId="0" fontId="37" fillId="0" borderId="0" xfId="3" applyFont="1" applyAlignment="1">
      <alignment vertical="center"/>
    </xf>
    <xf numFmtId="0" fontId="38" fillId="0" borderId="0" xfId="3" applyFont="1" applyAlignment="1">
      <alignment vertical="center"/>
    </xf>
    <xf numFmtId="0" fontId="38" fillId="0" borderId="0" xfId="3" applyFont="1" applyAlignment="1">
      <alignment vertical="center" wrapText="1"/>
    </xf>
    <xf numFmtId="1" fontId="39" fillId="0" borderId="0" xfId="3" applyNumberFormat="1" applyFont="1" applyAlignment="1">
      <alignment vertical="center"/>
    </xf>
    <xf numFmtId="0" fontId="40" fillId="0" borderId="0" xfId="3" applyFont="1" applyProtection="1">
      <protection locked="0"/>
    </xf>
    <xf numFmtId="0" fontId="38" fillId="0" borderId="0" xfId="3" applyFont="1" applyAlignment="1" applyProtection="1">
      <alignment vertical="center"/>
      <protection locked="0"/>
    </xf>
    <xf numFmtId="0" fontId="38" fillId="0" borderId="0" xfId="3" applyFont="1" applyBorder="1" applyAlignment="1">
      <alignment vertical="center"/>
    </xf>
    <xf numFmtId="0" fontId="38" fillId="0" borderId="0" xfId="3" applyFont="1" applyBorder="1" applyAlignment="1">
      <alignment vertical="center" wrapText="1"/>
    </xf>
    <xf numFmtId="0" fontId="38" fillId="0" borderId="0" xfId="3" applyFont="1" applyAlignment="1">
      <alignment horizontal="center" vertical="center"/>
    </xf>
    <xf numFmtId="14" fontId="38" fillId="7" borderId="0" xfId="3" quotePrefix="1" applyNumberFormat="1" applyFont="1" applyFill="1" applyAlignment="1" applyProtection="1">
      <alignment horizontal="center" vertical="center"/>
      <protection locked="0"/>
    </xf>
    <xf numFmtId="14" fontId="38" fillId="7" borderId="0" xfId="3" applyNumberFormat="1" applyFont="1" applyFill="1" applyAlignment="1" applyProtection="1">
      <alignment horizontal="center" vertical="center"/>
      <protection locked="0"/>
    </xf>
    <xf numFmtId="0" fontId="38" fillId="0" borderId="0" xfId="3" quotePrefix="1" applyFont="1" applyAlignment="1">
      <alignment vertical="center"/>
    </xf>
    <xf numFmtId="49" fontId="38" fillId="7" borderId="1" xfId="3" applyNumberFormat="1" applyFont="1" applyFill="1" applyBorder="1" applyAlignment="1" applyProtection="1">
      <alignment horizontal="center" vertical="center"/>
      <protection locked="0"/>
    </xf>
    <xf numFmtId="49" fontId="44" fillId="7" borderId="6" xfId="3" applyNumberFormat="1" applyFont="1" applyFill="1" applyBorder="1" applyAlignment="1" applyProtection="1">
      <alignment horizontal="center" vertical="center"/>
      <protection locked="0"/>
    </xf>
    <xf numFmtId="0" fontId="38" fillId="0" borderId="0" xfId="3" quotePrefix="1" applyFont="1" applyAlignment="1">
      <alignment horizontal="center" vertical="center"/>
    </xf>
    <xf numFmtId="178" fontId="38" fillId="0" borderId="0" xfId="3" applyNumberFormat="1" applyFont="1" applyAlignment="1">
      <alignment vertical="center"/>
    </xf>
    <xf numFmtId="0" fontId="37" fillId="0" borderId="0" xfId="3" applyFont="1" applyBorder="1" applyAlignment="1">
      <alignment vertical="center"/>
    </xf>
    <xf numFmtId="0" fontId="45" fillId="0" borderId="2" xfId="10" applyFont="1" applyFill="1" applyBorder="1" applyAlignment="1">
      <alignment horizontal="left" vertical="center" wrapText="1"/>
    </xf>
    <xf numFmtId="0" fontId="38" fillId="0" borderId="7" xfId="3" applyFont="1" applyBorder="1" applyAlignment="1">
      <alignment horizontal="center" vertical="center"/>
    </xf>
    <xf numFmtId="0" fontId="38" fillId="0" borderId="8" xfId="3" applyFont="1" applyBorder="1" applyAlignment="1">
      <alignment horizontal="center" vertical="center"/>
    </xf>
    <xf numFmtId="0" fontId="38" fillId="0" borderId="9" xfId="3" applyFont="1" applyBorder="1" applyAlignment="1">
      <alignment horizontal="center" vertical="center"/>
    </xf>
    <xf numFmtId="0" fontId="47" fillId="0" borderId="2" xfId="3" applyFont="1" applyBorder="1" applyAlignment="1">
      <alignment vertical="center"/>
    </xf>
    <xf numFmtId="0" fontId="38" fillId="0" borderId="3" xfId="3" applyFont="1" applyBorder="1" applyAlignment="1">
      <alignment horizontal="center" vertical="center"/>
    </xf>
    <xf numFmtId="0" fontId="48" fillId="0" borderId="0" xfId="3" applyFont="1" applyAlignment="1">
      <alignment vertical="center"/>
    </xf>
    <xf numFmtId="179" fontId="49" fillId="7" borderId="10" xfId="10" quotePrefix="1" applyNumberFormat="1" applyFont="1" applyFill="1" applyBorder="1" applyAlignment="1">
      <alignment horizontal="right" vertical="center"/>
    </xf>
    <xf numFmtId="3" fontId="45" fillId="0" borderId="11" xfId="3" applyNumberFormat="1" applyFont="1" applyBorder="1" applyAlignment="1">
      <alignment horizontal="right" vertical="center"/>
    </xf>
    <xf numFmtId="0" fontId="50" fillId="0" borderId="0" xfId="3" applyFont="1" applyAlignment="1">
      <alignment vertical="center"/>
    </xf>
    <xf numFmtId="179" fontId="49" fillId="7" borderId="8" xfId="10" quotePrefix="1" applyNumberFormat="1" applyFont="1" applyFill="1" applyBorder="1" applyAlignment="1">
      <alignment horizontal="right" vertical="center"/>
    </xf>
    <xf numFmtId="3" fontId="45" fillId="0" borderId="12" xfId="3" applyNumberFormat="1" applyFont="1" applyBorder="1" applyAlignment="1">
      <alignment horizontal="right" vertical="center"/>
    </xf>
    <xf numFmtId="0" fontId="50" fillId="4" borderId="0" xfId="3" applyFont="1" applyFill="1" applyAlignment="1">
      <alignment vertical="center"/>
    </xf>
    <xf numFmtId="0" fontId="50" fillId="3" borderId="0" xfId="3" applyFont="1" applyFill="1" applyAlignment="1">
      <alignment vertical="center"/>
    </xf>
    <xf numFmtId="0" fontId="50" fillId="0" borderId="13" xfId="10" quotePrefix="1" applyNumberFormat="1" applyFont="1" applyFill="1" applyBorder="1" applyAlignment="1">
      <alignment horizontal="right"/>
    </xf>
    <xf numFmtId="179" fontId="49" fillId="7" borderId="0" xfId="10" quotePrefix="1" applyNumberFormat="1" applyFont="1" applyFill="1" applyBorder="1" applyAlignment="1">
      <alignment horizontal="right" vertical="center"/>
    </xf>
    <xf numFmtId="0" fontId="50" fillId="0" borderId="0" xfId="3" applyNumberFormat="1" applyFont="1" applyAlignment="1">
      <alignment horizontal="right"/>
    </xf>
    <xf numFmtId="0" fontId="50" fillId="0" borderId="0" xfId="10" applyNumberFormat="1" applyFont="1" applyFill="1" applyAlignment="1">
      <alignment horizontal="right"/>
    </xf>
    <xf numFmtId="0" fontId="49" fillId="7" borderId="14" xfId="10" quotePrefix="1" applyFont="1" applyFill="1" applyBorder="1" applyAlignment="1">
      <alignment horizontal="left"/>
    </xf>
    <xf numFmtId="176" fontId="51" fillId="0" borderId="0" xfId="10" applyNumberFormat="1" applyFont="1" applyFill="1" applyBorder="1"/>
    <xf numFmtId="0" fontId="52" fillId="0" borderId="0" xfId="10" applyFont="1" applyFill="1" applyBorder="1"/>
    <xf numFmtId="0" fontId="52" fillId="0" borderId="15" xfId="10" applyFont="1" applyFill="1" applyBorder="1"/>
    <xf numFmtId="0" fontId="53" fillId="0" borderId="0" xfId="3" applyFont="1" applyAlignment="1">
      <alignment vertical="center"/>
    </xf>
    <xf numFmtId="0" fontId="37" fillId="0" borderId="0" xfId="3" applyNumberFormat="1" applyFont="1" applyBorder="1" applyAlignment="1">
      <alignment horizontal="right"/>
    </xf>
    <xf numFmtId="0" fontId="46" fillId="0" borderId="2" xfId="10" quotePrefix="1" applyFont="1" applyFill="1" applyBorder="1" applyAlignment="1">
      <alignment horizontal="right" vertical="center"/>
    </xf>
    <xf numFmtId="0" fontId="54" fillId="0" borderId="3" xfId="10" applyFont="1" applyFill="1" applyBorder="1" applyAlignment="1">
      <alignment horizontal="right" vertical="center"/>
    </xf>
    <xf numFmtId="3" fontId="44" fillId="0" borderId="1" xfId="3" applyNumberFormat="1" applyFont="1" applyBorder="1" applyAlignment="1">
      <alignment vertical="center"/>
    </xf>
    <xf numFmtId="0" fontId="55" fillId="0" borderId="0" xfId="3" applyFont="1" applyBorder="1" applyAlignment="1">
      <alignment vertical="center"/>
    </xf>
    <xf numFmtId="0" fontId="46" fillId="0" borderId="0" xfId="10" quotePrefix="1" applyFont="1" applyFill="1" applyBorder="1" applyAlignment="1">
      <alignment horizontal="right" vertical="center"/>
    </xf>
    <xf numFmtId="179" fontId="54" fillId="0" borderId="0" xfId="10" quotePrefix="1" applyNumberFormat="1" applyFont="1" applyFill="1" applyBorder="1" applyAlignment="1">
      <alignment horizontal="center" vertical="center"/>
    </xf>
    <xf numFmtId="0" fontId="35" fillId="0" borderId="0" xfId="10" applyFont="1" applyFill="1" applyBorder="1" applyAlignment="1">
      <alignment horizontal="left" vertical="center" wrapText="1"/>
    </xf>
    <xf numFmtId="3" fontId="38" fillId="0" borderId="0" xfId="3" applyNumberFormat="1" applyFont="1" applyBorder="1" applyAlignment="1" applyProtection="1">
      <alignment horizontal="right" vertical="center"/>
      <protection locked="0"/>
    </xf>
    <xf numFmtId="3" fontId="38" fillId="0" borderId="0" xfId="3" applyNumberFormat="1" applyFont="1" applyAlignment="1">
      <alignment horizontal="right" vertical="center"/>
    </xf>
    <xf numFmtId="3" fontId="38" fillId="0" borderId="0" xfId="3" applyNumberFormat="1" applyFont="1" applyAlignment="1">
      <alignment horizontal="center" vertical="center"/>
    </xf>
    <xf numFmtId="0" fontId="43" fillId="0" borderId="0" xfId="3" applyFont="1" applyAlignment="1">
      <alignment vertical="center" wrapText="1"/>
    </xf>
    <xf numFmtId="14" fontId="38" fillId="0" borderId="0" xfId="3" quotePrefix="1" applyNumberFormat="1" applyFont="1" applyFill="1" applyAlignment="1" applyProtection="1">
      <alignment horizontal="center" vertical="center"/>
    </xf>
    <xf numFmtId="14" fontId="38" fillId="0" borderId="0" xfId="3" applyNumberFormat="1" applyFont="1" applyFill="1" applyAlignment="1" applyProtection="1">
      <alignment horizontal="center" vertical="center"/>
    </xf>
    <xf numFmtId="49" fontId="38" fillId="7" borderId="1" xfId="3" applyNumberFormat="1" applyFont="1" applyFill="1" applyBorder="1" applyAlignment="1">
      <alignment horizontal="center" vertical="center"/>
    </xf>
    <xf numFmtId="3" fontId="38" fillId="0" borderId="0" xfId="3" quotePrefix="1" applyNumberFormat="1" applyFont="1" applyAlignment="1">
      <alignment horizontal="right" vertical="center"/>
    </xf>
    <xf numFmtId="49" fontId="44" fillId="7" borderId="6" xfId="3" applyNumberFormat="1" applyFont="1" applyFill="1" applyBorder="1" applyAlignment="1">
      <alignment horizontal="center" vertical="center"/>
    </xf>
    <xf numFmtId="0" fontId="38" fillId="0" borderId="10" xfId="3" applyFont="1" applyBorder="1" applyAlignment="1">
      <alignment horizontal="center" vertical="center"/>
    </xf>
    <xf numFmtId="0" fontId="47" fillId="0" borderId="2" xfId="3" applyFont="1" applyBorder="1" applyAlignment="1">
      <alignment horizontal="left" vertical="center"/>
    </xf>
    <xf numFmtId="3" fontId="45" fillId="4" borderId="16" xfId="3" applyNumberFormat="1" applyFont="1" applyFill="1" applyBorder="1" applyAlignment="1" applyProtection="1">
      <alignment horizontal="right" vertical="center"/>
      <protection locked="0"/>
    </xf>
    <xf numFmtId="3" fontId="45" fillId="4" borderId="11" xfId="3" applyNumberFormat="1" applyFont="1" applyFill="1" applyBorder="1" applyAlignment="1" applyProtection="1">
      <alignment horizontal="right" vertical="center"/>
      <protection locked="0"/>
    </xf>
    <xf numFmtId="3" fontId="45" fillId="4" borderId="14" xfId="3" applyNumberFormat="1" applyFont="1" applyFill="1" applyBorder="1" applyAlignment="1" applyProtection="1">
      <alignment horizontal="right" vertical="center"/>
      <protection locked="0"/>
    </xf>
    <xf numFmtId="3" fontId="45" fillId="4" borderId="12" xfId="3" applyNumberFormat="1" applyFont="1" applyFill="1" applyBorder="1" applyAlignment="1" applyProtection="1">
      <alignment horizontal="right" vertical="center"/>
      <protection locked="0"/>
    </xf>
    <xf numFmtId="0" fontId="50" fillId="0" borderId="0" xfId="3" applyNumberFormat="1" applyFont="1" applyBorder="1" applyAlignment="1">
      <alignment horizontal="right"/>
    </xf>
    <xf numFmtId="0" fontId="49" fillId="7" borderId="14" xfId="3" applyFont="1" applyFill="1" applyBorder="1" applyAlignment="1">
      <alignment vertical="center"/>
    </xf>
    <xf numFmtId="0" fontId="50" fillId="3" borderId="0" xfId="3" applyNumberFormat="1" applyFont="1" applyFill="1" applyAlignment="1">
      <alignment horizontal="right"/>
    </xf>
    <xf numFmtId="179" fontId="49" fillId="7" borderId="8" xfId="10" quotePrefix="1" applyNumberFormat="1" applyFont="1" applyFill="1" applyBorder="1" applyAlignment="1">
      <alignment horizontal="right"/>
    </xf>
    <xf numFmtId="0" fontId="50" fillId="0" borderId="0" xfId="3" applyFont="1"/>
    <xf numFmtId="179" fontId="49" fillId="7" borderId="8" xfId="10" applyNumberFormat="1" applyFont="1" applyFill="1" applyBorder="1" applyAlignment="1">
      <alignment horizontal="right"/>
    </xf>
    <xf numFmtId="3" fontId="45" fillId="0" borderId="17" xfId="3" applyNumberFormat="1" applyFont="1" applyBorder="1" applyAlignment="1">
      <alignment horizontal="right" vertical="center"/>
    </xf>
    <xf numFmtId="3" fontId="45" fillId="4" borderId="18" xfId="3" applyNumberFormat="1" applyFont="1" applyFill="1" applyBorder="1" applyAlignment="1" applyProtection="1">
      <alignment horizontal="right" vertical="center"/>
      <protection locked="0"/>
    </xf>
    <xf numFmtId="3" fontId="45" fillId="4" borderId="19" xfId="3" applyNumberFormat="1" applyFont="1" applyFill="1" applyBorder="1" applyAlignment="1" applyProtection="1">
      <alignment horizontal="right" vertical="center"/>
      <protection locked="0"/>
    </xf>
    <xf numFmtId="3" fontId="45" fillId="4" borderId="17" xfId="3" applyNumberFormat="1" applyFont="1" applyFill="1" applyBorder="1" applyAlignment="1" applyProtection="1">
      <alignment horizontal="right" vertical="center"/>
      <protection locked="0"/>
    </xf>
    <xf numFmtId="0" fontId="37" fillId="0" borderId="0" xfId="3" applyNumberFormat="1" applyFont="1" applyAlignment="1">
      <alignment horizontal="right"/>
    </xf>
    <xf numFmtId="181" fontId="46" fillId="0" borderId="2" xfId="10" applyNumberFormat="1" applyFont="1" applyFill="1" applyBorder="1" applyAlignment="1">
      <alignment vertical="center"/>
    </xf>
    <xf numFmtId="3" fontId="44" fillId="4" borderId="1" xfId="3" applyNumberFormat="1" applyFont="1" applyFill="1" applyBorder="1" applyAlignment="1">
      <alignment vertical="center"/>
    </xf>
    <xf numFmtId="0" fontId="46" fillId="0" borderId="0" xfId="10" applyFont="1" applyFill="1" applyBorder="1" applyAlignment="1">
      <alignment horizontal="center" vertical="center"/>
    </xf>
    <xf numFmtId="0" fontId="38" fillId="0" borderId="8" xfId="3" quotePrefix="1" applyFont="1" applyBorder="1" applyAlignment="1">
      <alignment horizontal="center" vertical="center"/>
    </xf>
    <xf numFmtId="3" fontId="45" fillId="0" borderId="11" xfId="3" applyNumberFormat="1" applyFont="1" applyBorder="1" applyAlignment="1">
      <alignment vertical="center"/>
    </xf>
    <xf numFmtId="3" fontId="45" fillId="0" borderId="12" xfId="3" applyNumberFormat="1" applyFont="1" applyBorder="1" applyAlignment="1" applyProtection="1">
      <alignment vertical="center"/>
    </xf>
    <xf numFmtId="179" fontId="49" fillId="7" borderId="4" xfId="10" quotePrefix="1" applyNumberFormat="1" applyFont="1" applyFill="1" applyBorder="1" applyAlignment="1">
      <alignment horizontal="right" vertical="center"/>
    </xf>
    <xf numFmtId="3" fontId="45" fillId="0" borderId="20" xfId="3" applyNumberFormat="1" applyFont="1" applyBorder="1" applyAlignment="1" applyProtection="1">
      <alignment vertical="center"/>
    </xf>
    <xf numFmtId="179" fontId="44" fillId="0" borderId="2" xfId="10" quotePrefix="1" applyNumberFormat="1" applyFont="1" applyFill="1" applyBorder="1" applyAlignment="1">
      <alignment horizontal="center" vertical="center"/>
    </xf>
    <xf numFmtId="3" fontId="44" fillId="0" borderId="2" xfId="3" applyNumberFormat="1" applyFont="1" applyBorder="1" applyAlignment="1">
      <alignment vertical="center"/>
    </xf>
    <xf numFmtId="3" fontId="44" fillId="0" borderId="3" xfId="3" applyNumberFormat="1" applyFont="1" applyBorder="1" applyAlignment="1">
      <alignment vertical="center"/>
    </xf>
    <xf numFmtId="3" fontId="45" fillId="0" borderId="12" xfId="3" applyNumberFormat="1" applyFont="1" applyBorder="1" applyAlignment="1">
      <alignment vertical="center"/>
    </xf>
    <xf numFmtId="0" fontId="52" fillId="0" borderId="0" xfId="10" applyFont="1" applyFill="1"/>
    <xf numFmtId="0" fontId="51" fillId="3" borderId="0" xfId="10" applyFont="1" applyFill="1" applyBorder="1" applyAlignment="1">
      <alignment horizontal="right"/>
    </xf>
    <xf numFmtId="0" fontId="49" fillId="7" borderId="14" xfId="10" applyFont="1" applyFill="1" applyBorder="1"/>
    <xf numFmtId="3" fontId="45" fillId="0" borderId="12" xfId="3" applyNumberFormat="1" applyFont="1" applyBorder="1" applyAlignment="1" applyProtection="1">
      <alignment horizontal="right" vertical="center"/>
      <protection locked="0"/>
    </xf>
    <xf numFmtId="3" fontId="45" fillId="0" borderId="11" xfId="3" applyNumberFormat="1" applyFont="1" applyBorder="1" applyAlignment="1" applyProtection="1">
      <alignment vertical="center"/>
      <protection locked="0"/>
    </xf>
    <xf numFmtId="3" fontId="45" fillId="0" borderId="12" xfId="3" applyNumberFormat="1" applyFont="1" applyBorder="1" applyAlignment="1" applyProtection="1">
      <alignment vertical="center"/>
      <protection locked="0"/>
    </xf>
    <xf numFmtId="0" fontId="43" fillId="0" borderId="0" xfId="3" applyFont="1" applyAlignment="1">
      <alignment vertical="center"/>
    </xf>
    <xf numFmtId="0" fontId="38" fillId="8" borderId="7" xfId="3" quotePrefix="1" applyFont="1" applyFill="1" applyBorder="1" applyAlignment="1">
      <alignment horizontal="center" vertical="center"/>
    </xf>
    <xf numFmtId="0" fontId="38" fillId="8" borderId="7" xfId="3" applyFont="1" applyFill="1" applyBorder="1" applyAlignment="1">
      <alignment vertical="center"/>
    </xf>
    <xf numFmtId="0" fontId="38" fillId="8" borderId="10" xfId="3" quotePrefix="1" applyFont="1" applyFill="1" applyBorder="1" applyAlignment="1">
      <alignment horizontal="center" vertical="center" wrapText="1"/>
    </xf>
    <xf numFmtId="0" fontId="38" fillId="8" borderId="21" xfId="3" quotePrefix="1" applyFont="1" applyFill="1" applyBorder="1" applyAlignment="1">
      <alignment horizontal="center" vertical="center" wrapText="1"/>
    </xf>
    <xf numFmtId="0" fontId="38" fillId="8" borderId="8" xfId="3" quotePrefix="1" applyFont="1" applyFill="1" applyBorder="1" applyAlignment="1">
      <alignment horizontal="center" vertical="center" wrapText="1"/>
    </xf>
    <xf numFmtId="0" fontId="38" fillId="8" borderId="2" xfId="3" quotePrefix="1" applyFont="1" applyFill="1" applyBorder="1" applyAlignment="1">
      <alignment horizontal="left" vertical="center"/>
    </xf>
    <xf numFmtId="0" fontId="38" fillId="8" borderId="3" xfId="3" applyFont="1" applyFill="1" applyBorder="1" applyAlignment="1">
      <alignment horizontal="center" vertical="center"/>
    </xf>
    <xf numFmtId="0" fontId="38" fillId="8" borderId="2" xfId="3" quotePrefix="1" applyFont="1" applyFill="1" applyBorder="1" applyAlignment="1">
      <alignment horizontal="left" vertical="center" wrapText="1"/>
    </xf>
    <xf numFmtId="0" fontId="38" fillId="8" borderId="4" xfId="3" applyFont="1" applyFill="1" applyBorder="1" applyAlignment="1">
      <alignment vertical="center"/>
    </xf>
    <xf numFmtId="176" fontId="38" fillId="8" borderId="22" xfId="3" quotePrefix="1" applyNumberFormat="1" applyFont="1" applyFill="1" applyBorder="1" applyAlignment="1">
      <alignment horizontal="center" vertical="center"/>
    </xf>
    <xf numFmtId="176" fontId="38" fillId="8" borderId="21" xfId="3" quotePrefix="1" applyNumberFormat="1" applyFont="1" applyFill="1" applyBorder="1" applyAlignment="1">
      <alignment horizontal="center" vertical="center" wrapText="1"/>
    </xf>
    <xf numFmtId="3" fontId="44" fillId="0" borderId="21" xfId="3" applyNumberFormat="1" applyFont="1" applyBorder="1" applyAlignment="1">
      <alignment horizontal="right" vertical="center"/>
    </xf>
    <xf numFmtId="176" fontId="38" fillId="0" borderId="0" xfId="3" applyNumberFormat="1" applyFont="1" applyBorder="1" applyAlignment="1">
      <alignment vertical="center"/>
    </xf>
    <xf numFmtId="176" fontId="38" fillId="0" borderId="0" xfId="3" applyNumberFormat="1" applyFont="1" applyBorder="1" applyAlignment="1">
      <alignment vertical="center" wrapText="1"/>
    </xf>
    <xf numFmtId="3" fontId="38" fillId="0" borderId="0" xfId="3" applyNumberFormat="1" applyFont="1" applyBorder="1" applyAlignment="1">
      <alignment horizontal="right" vertical="center"/>
    </xf>
    <xf numFmtId="0" fontId="38" fillId="0" borderId="2" xfId="3" quotePrefix="1" applyFont="1" applyBorder="1" applyAlignment="1">
      <alignment horizontal="center" vertical="center"/>
    </xf>
    <xf numFmtId="0" fontId="38" fillId="0" borderId="2" xfId="3" applyFont="1" applyBorder="1" applyAlignment="1">
      <alignment horizontal="left" vertical="center"/>
    </xf>
    <xf numFmtId="3" fontId="45" fillId="0" borderId="12" xfId="3" applyNumberFormat="1" applyFont="1" applyBorder="1" applyAlignment="1" applyProtection="1">
      <alignment horizontal="right" vertical="center"/>
    </xf>
    <xf numFmtId="176" fontId="52" fillId="0" borderId="0" xfId="10" applyNumberFormat="1" applyFont="1" applyFill="1" applyBorder="1"/>
    <xf numFmtId="176" fontId="52" fillId="0" borderId="0" xfId="10" applyNumberFormat="1" applyFont="1" applyFill="1" applyBorder="1" applyProtection="1">
      <protection locked="0"/>
    </xf>
    <xf numFmtId="176" fontId="52" fillId="0" borderId="0" xfId="10" applyNumberFormat="1" applyFont="1" applyFill="1"/>
    <xf numFmtId="176" fontId="52" fillId="0" borderId="0" xfId="10" applyNumberFormat="1" applyFont="1" applyFill="1" applyProtection="1">
      <protection locked="0"/>
    </xf>
    <xf numFmtId="176" fontId="51" fillId="0" borderId="0" xfId="10" applyNumberFormat="1" applyFont="1" applyFill="1"/>
    <xf numFmtId="176" fontId="46" fillId="0" borderId="2" xfId="10" applyNumberFormat="1" applyFont="1" applyFill="1" applyBorder="1" applyAlignment="1">
      <alignment horizontal="right" vertical="center"/>
    </xf>
    <xf numFmtId="0" fontId="38" fillId="0" borderId="0" xfId="3" applyFont="1" applyAlignment="1" applyProtection="1">
      <alignment vertical="center"/>
    </xf>
    <xf numFmtId="0" fontId="38" fillId="0" borderId="0" xfId="3" applyFont="1" applyAlignment="1" applyProtection="1">
      <alignment vertical="center" wrapText="1"/>
    </xf>
    <xf numFmtId="0" fontId="38" fillId="0" borderId="0" xfId="3" quotePrefix="1" applyFont="1" applyAlignment="1" applyProtection="1">
      <alignment vertical="center"/>
    </xf>
    <xf numFmtId="3" fontId="38" fillId="0" borderId="0" xfId="3" applyNumberFormat="1" applyFont="1" applyAlignment="1" applyProtection="1">
      <alignment horizontal="right" vertical="center"/>
    </xf>
    <xf numFmtId="0" fontId="38" fillId="0" borderId="0" xfId="3" applyFont="1" applyBorder="1" applyAlignment="1" applyProtection="1">
      <alignment vertical="center"/>
    </xf>
    <xf numFmtId="0" fontId="38" fillId="0" borderId="0" xfId="3" applyFont="1" applyBorder="1" applyAlignment="1" applyProtection="1">
      <alignment vertical="center" wrapText="1"/>
    </xf>
    <xf numFmtId="179" fontId="44" fillId="0" borderId="2" xfId="10" quotePrefix="1" applyNumberFormat="1" applyFont="1" applyFill="1" applyBorder="1" applyAlignment="1" applyProtection="1">
      <alignment horizontal="center" vertical="center"/>
    </xf>
    <xf numFmtId="0" fontId="38" fillId="0" borderId="10" xfId="3" quotePrefix="1" applyFont="1" applyBorder="1" applyAlignment="1" applyProtection="1">
      <alignment horizontal="center" vertical="center"/>
    </xf>
    <xf numFmtId="179" fontId="49" fillId="7" borderId="10" xfId="10" applyNumberFormat="1" applyFont="1" applyFill="1" applyBorder="1" applyAlignment="1" applyProtection="1">
      <alignment horizontal="center" vertical="center"/>
    </xf>
    <xf numFmtId="179" fontId="49" fillId="7" borderId="8" xfId="10" applyNumberFormat="1" applyFont="1" applyFill="1" applyBorder="1" applyAlignment="1" applyProtection="1">
      <alignment horizontal="center" vertical="center"/>
    </xf>
    <xf numFmtId="176" fontId="46" fillId="0" borderId="2" xfId="10" applyNumberFormat="1" applyFont="1" applyFill="1" applyBorder="1" applyAlignment="1" applyProtection="1">
      <alignment horizontal="right" vertical="center"/>
    </xf>
    <xf numFmtId="3" fontId="44" fillId="0" borderId="1" xfId="3" applyNumberFormat="1" applyFont="1" applyBorder="1" applyAlignment="1" applyProtection="1">
      <alignment vertical="center"/>
    </xf>
    <xf numFmtId="0" fontId="43" fillId="0" borderId="0" xfId="3" applyFont="1"/>
    <xf numFmtId="0" fontId="55" fillId="0" borderId="0" xfId="3" applyFont="1"/>
    <xf numFmtId="1" fontId="4" fillId="0" borderId="9" xfId="2" applyNumberFormat="1" applyFont="1" applyBorder="1" applyAlignment="1">
      <alignment horizontal="center" vertical="center" wrapText="1"/>
    </xf>
    <xf numFmtId="0" fontId="37" fillId="9" borderId="0" xfId="3" applyFont="1" applyFill="1" applyAlignment="1">
      <alignment vertical="center"/>
    </xf>
    <xf numFmtId="0" fontId="48" fillId="9" borderId="0" xfId="3" applyFont="1" applyFill="1" applyAlignment="1">
      <alignment vertical="center"/>
    </xf>
    <xf numFmtId="0" fontId="50" fillId="9" borderId="0" xfId="3" applyFont="1" applyFill="1" applyAlignment="1">
      <alignment vertical="center"/>
    </xf>
    <xf numFmtId="0" fontId="55" fillId="9" borderId="0" xfId="3" applyFont="1" applyFill="1"/>
    <xf numFmtId="0" fontId="50" fillId="10" borderId="0" xfId="3" applyFont="1" applyFill="1" applyAlignment="1">
      <alignment vertical="center"/>
    </xf>
    <xf numFmtId="0" fontId="37" fillId="10" borderId="0" xfId="3" applyFont="1" applyFill="1" applyAlignment="1">
      <alignment vertical="center"/>
    </xf>
    <xf numFmtId="0" fontId="37" fillId="10" borderId="0" xfId="3" applyFont="1" applyFill="1" applyBorder="1" applyAlignment="1">
      <alignment vertical="center"/>
    </xf>
    <xf numFmtId="0" fontId="55" fillId="10" borderId="0" xfId="3" applyFont="1" applyFill="1" applyBorder="1" applyAlignment="1">
      <alignment vertical="center"/>
    </xf>
    <xf numFmtId="3" fontId="44" fillId="0" borderId="5" xfId="3" applyNumberFormat="1" applyFont="1" applyBorder="1" applyAlignment="1">
      <alignment vertical="center"/>
    </xf>
    <xf numFmtId="3" fontId="45" fillId="0" borderId="23" xfId="3" applyNumberFormat="1" applyFont="1" applyBorder="1" applyAlignment="1">
      <alignment horizontal="right" vertical="center"/>
    </xf>
    <xf numFmtId="3" fontId="45" fillId="0" borderId="24" xfId="3" applyNumberFormat="1" applyFont="1" applyBorder="1" applyAlignment="1">
      <alignment horizontal="right" vertical="center"/>
    </xf>
    <xf numFmtId="0" fontId="49" fillId="7" borderId="25" xfId="10" quotePrefix="1" applyFont="1" applyFill="1" applyBorder="1" applyAlignment="1">
      <alignment horizontal="left"/>
    </xf>
    <xf numFmtId="0" fontId="44" fillId="0" borderId="2" xfId="3" applyFont="1" applyBorder="1" applyAlignment="1">
      <alignment horizontal="center" vertical="center" wrapText="1"/>
    </xf>
    <xf numFmtId="0" fontId="49" fillId="7" borderId="25" xfId="3" applyFont="1" applyFill="1" applyBorder="1" applyAlignment="1">
      <alignment vertical="center" wrapText="1"/>
    </xf>
    <xf numFmtId="3" fontId="45" fillId="0" borderId="26" xfId="3" applyNumberFormat="1" applyFont="1" applyBorder="1" applyAlignment="1">
      <alignment horizontal="right" vertical="center"/>
    </xf>
    <xf numFmtId="3" fontId="45" fillId="0" borderId="23" xfId="3" applyNumberFormat="1" applyFont="1" applyBorder="1" applyAlignment="1" applyProtection="1">
      <alignment vertical="center"/>
      <protection locked="0"/>
    </xf>
    <xf numFmtId="3" fontId="45" fillId="0" borderId="23" xfId="3" applyNumberFormat="1" applyFont="1" applyBorder="1" applyAlignment="1">
      <alignment vertical="center"/>
    </xf>
    <xf numFmtId="3" fontId="45" fillId="0" borderId="24" xfId="3" applyNumberFormat="1" applyFont="1" applyBorder="1" applyAlignment="1" applyProtection="1">
      <alignment vertical="center"/>
      <protection locked="0"/>
    </xf>
    <xf numFmtId="3" fontId="45" fillId="0" borderId="24" xfId="3" applyNumberFormat="1" applyFont="1" applyBorder="1" applyAlignment="1" applyProtection="1">
      <alignment vertical="center"/>
    </xf>
    <xf numFmtId="3" fontId="45" fillId="0" borderId="27" xfId="3" applyNumberFormat="1" applyFont="1" applyBorder="1" applyAlignment="1" applyProtection="1">
      <alignment vertical="center"/>
      <protection locked="0"/>
    </xf>
    <xf numFmtId="3" fontId="45" fillId="0" borderId="27" xfId="3" applyNumberFormat="1" applyFont="1" applyBorder="1" applyAlignment="1" applyProtection="1">
      <alignment vertical="center"/>
    </xf>
    <xf numFmtId="0" fontId="49" fillId="7" borderId="25" xfId="10" quotePrefix="1" applyFont="1" applyFill="1" applyBorder="1" applyAlignment="1">
      <alignment horizontal="center"/>
    </xf>
    <xf numFmtId="3" fontId="45" fillId="0" borderId="24" xfId="3" applyNumberFormat="1" applyFont="1" applyBorder="1" applyAlignment="1">
      <alignment vertical="center"/>
    </xf>
    <xf numFmtId="3" fontId="45" fillId="0" borderId="24" xfId="3" applyNumberFormat="1" applyFont="1" applyBorder="1" applyAlignment="1" applyProtection="1">
      <alignment horizontal="right" vertical="center"/>
      <protection locked="0"/>
    </xf>
    <xf numFmtId="3" fontId="45" fillId="0" borderId="24" xfId="3" applyNumberFormat="1" applyFont="1" applyBorder="1" applyAlignment="1" applyProtection="1">
      <alignment horizontal="right" vertical="center"/>
    </xf>
    <xf numFmtId="3" fontId="45" fillId="0" borderId="23" xfId="3" applyNumberFormat="1" applyFont="1" applyBorder="1" applyAlignment="1" applyProtection="1">
      <alignment vertical="center"/>
    </xf>
    <xf numFmtId="3" fontId="45" fillId="0" borderId="28" xfId="3" applyNumberFormat="1" applyFont="1" applyBorder="1" applyAlignment="1" applyProtection="1">
      <alignment vertical="center"/>
    </xf>
    <xf numFmtId="3" fontId="45" fillId="0" borderId="21" xfId="3" applyNumberFormat="1" applyFont="1" applyBorder="1" applyAlignment="1" applyProtection="1">
      <alignment vertical="center"/>
    </xf>
    <xf numFmtId="0" fontId="38" fillId="0" borderId="5" xfId="3" applyFont="1" applyBorder="1" applyAlignment="1">
      <alignment horizontal="center" vertical="center"/>
    </xf>
    <xf numFmtId="3" fontId="45" fillId="0" borderId="16" xfId="3" applyNumberFormat="1" applyFont="1" applyFill="1" applyBorder="1" applyAlignment="1" applyProtection="1">
      <alignment horizontal="right" vertical="center"/>
      <protection locked="0"/>
    </xf>
    <xf numFmtId="3" fontId="45" fillId="0" borderId="14" xfId="3" applyNumberFormat="1" applyFont="1" applyFill="1" applyBorder="1" applyAlignment="1" applyProtection="1">
      <alignment horizontal="right" vertical="center"/>
      <protection locked="0"/>
    </xf>
    <xf numFmtId="3" fontId="45" fillId="0" borderId="19" xfId="3" applyNumberFormat="1" applyFont="1" applyFill="1" applyBorder="1" applyAlignment="1" applyProtection="1">
      <alignment horizontal="right" vertical="center"/>
      <protection locked="0"/>
    </xf>
    <xf numFmtId="3" fontId="44" fillId="0" borderId="1" xfId="3" applyNumberFormat="1" applyFont="1" applyFill="1" applyBorder="1" applyAlignment="1">
      <alignment vertical="center"/>
    </xf>
    <xf numFmtId="3" fontId="31" fillId="0" borderId="0" xfId="2" applyNumberFormat="1" applyFont="1" applyAlignment="1" applyProtection="1"/>
    <xf numFmtId="3" fontId="24" fillId="6" borderId="0" xfId="2" applyNumberFormat="1" applyFont="1" applyFill="1" applyBorder="1" applyAlignment="1" applyProtection="1">
      <alignment horizontal="right"/>
    </xf>
    <xf numFmtId="3" fontId="29" fillId="0" borderId="1" xfId="2" quotePrefix="1" applyNumberFormat="1" applyFont="1" applyFill="1" applyBorder="1" applyAlignment="1" applyProtection="1">
      <alignment horizontal="center" vertical="center"/>
    </xf>
    <xf numFmtId="0" fontId="27" fillId="0" borderId="0" xfId="2" applyProtection="1"/>
    <xf numFmtId="0" fontId="12" fillId="6" borderId="0" xfId="2" applyFont="1" applyFill="1" applyAlignment="1">
      <alignment vertical="center"/>
    </xf>
    <xf numFmtId="0" fontId="4" fillId="0" borderId="0" xfId="2" applyFont="1" applyAlignment="1">
      <alignment horizontal="right" vertical="center"/>
    </xf>
    <xf numFmtId="0" fontId="180" fillId="0" borderId="0" xfId="4"/>
    <xf numFmtId="0" fontId="4" fillId="0" borderId="0" xfId="4" applyFont="1" applyAlignment="1">
      <alignment horizontal="left" vertical="center" wrapText="1"/>
    </xf>
    <xf numFmtId="0" fontId="6" fillId="0" borderId="0" xfId="4" applyFont="1" applyAlignment="1">
      <alignment vertical="center" wrapText="1"/>
    </xf>
    <xf numFmtId="0" fontId="180" fillId="0" borderId="0" xfId="4" applyAlignment="1"/>
    <xf numFmtId="0" fontId="180" fillId="0" borderId="0" xfId="4" applyFill="1"/>
    <xf numFmtId="0" fontId="180" fillId="0" borderId="0" xfId="4" quotePrefix="1"/>
    <xf numFmtId="180" fontId="76" fillId="0" borderId="0" xfId="2" applyNumberFormat="1" applyFont="1" applyBorder="1" applyAlignment="1">
      <alignment horizontal="center"/>
    </xf>
    <xf numFmtId="180" fontId="180" fillId="0" borderId="0" xfId="4" applyNumberFormat="1" applyBorder="1"/>
    <xf numFmtId="180" fontId="80" fillId="0" borderId="0" xfId="2" applyNumberFormat="1" applyFont="1" applyBorder="1" applyAlignment="1">
      <alignment horizontal="center"/>
    </xf>
    <xf numFmtId="180" fontId="71" fillId="11" borderId="0" xfId="2" applyNumberFormat="1" applyFont="1" applyFill="1" applyBorder="1" applyAlignment="1">
      <alignment horizontal="center"/>
    </xf>
    <xf numFmtId="180" fontId="71" fillId="7" borderId="0" xfId="2" applyNumberFormat="1" applyFont="1" applyFill="1" applyBorder="1" applyAlignment="1">
      <alignment horizontal="center"/>
    </xf>
    <xf numFmtId="180" fontId="68" fillId="0" borderId="0" xfId="2" applyNumberFormat="1" applyFont="1" applyBorder="1" applyAlignment="1">
      <alignment horizontal="center"/>
    </xf>
    <xf numFmtId="180" fontId="76" fillId="4" borderId="0" xfId="2" applyNumberFormat="1" applyFont="1" applyFill="1" applyBorder="1" applyAlignment="1">
      <alignment horizontal="center"/>
    </xf>
    <xf numFmtId="180" fontId="68" fillId="4" borderId="0" xfId="2" applyNumberFormat="1" applyFont="1" applyFill="1" applyBorder="1" applyAlignment="1">
      <alignment horizontal="center"/>
    </xf>
    <xf numFmtId="0" fontId="180" fillId="0" borderId="0" xfId="4" applyBorder="1"/>
    <xf numFmtId="180" fontId="69" fillId="4" borderId="0" xfId="2" applyNumberFormat="1" applyFont="1" applyFill="1" applyBorder="1" applyAlignment="1">
      <alignment horizontal="center"/>
    </xf>
    <xf numFmtId="0" fontId="76" fillId="0" borderId="0" xfId="2" quotePrefix="1" applyNumberFormat="1" applyFont="1" applyBorder="1" applyAlignment="1">
      <alignment horizontal="center"/>
    </xf>
    <xf numFmtId="0" fontId="76" fillId="0" borderId="0" xfId="2" quotePrefix="1" applyNumberFormat="1" applyFont="1" applyFill="1" applyBorder="1" applyAlignment="1">
      <alignment horizontal="center"/>
    </xf>
    <xf numFmtId="183" fontId="76" fillId="0" borderId="0" xfId="2" quotePrefix="1" applyNumberFormat="1" applyFont="1" applyFill="1" applyBorder="1" applyAlignment="1">
      <alignment horizontal="center"/>
    </xf>
    <xf numFmtId="0" fontId="76" fillId="4" borderId="0" xfId="2" quotePrefix="1" applyNumberFormat="1" applyFont="1" applyFill="1" applyBorder="1" applyAlignment="1">
      <alignment horizontal="center"/>
    </xf>
    <xf numFmtId="3" fontId="45" fillId="0" borderId="21" xfId="3" applyNumberFormat="1" applyFont="1" applyBorder="1" applyAlignment="1">
      <alignment horizontal="right" vertical="center"/>
    </xf>
    <xf numFmtId="3" fontId="45" fillId="0" borderId="29" xfId="3" applyNumberFormat="1" applyFont="1" applyBorder="1" applyAlignment="1">
      <alignment horizontal="right" vertical="center"/>
    </xf>
    <xf numFmtId="0" fontId="7" fillId="0" borderId="0" xfId="2" applyFont="1" applyAlignment="1">
      <alignment horizontal="center" wrapText="1"/>
    </xf>
    <xf numFmtId="0" fontId="90" fillId="0" borderId="0" xfId="2" applyFont="1" applyFill="1" applyBorder="1" applyAlignment="1">
      <alignment horizontal="left"/>
    </xf>
    <xf numFmtId="0" fontId="9" fillId="4" borderId="0" xfId="11" quotePrefix="1" applyFont="1" applyFill="1" applyBorder="1" applyAlignment="1">
      <alignment horizontal="left"/>
    </xf>
    <xf numFmtId="0" fontId="180" fillId="16" borderId="0" xfId="4" applyFill="1"/>
    <xf numFmtId="0" fontId="180" fillId="16" borderId="0" xfId="4" applyFill="1" applyAlignment="1"/>
    <xf numFmtId="0" fontId="4" fillId="17" borderId="30" xfId="2" applyFont="1" applyFill="1" applyBorder="1"/>
    <xf numFmtId="0" fontId="4" fillId="17" borderId="31" xfId="2" applyFont="1" applyFill="1" applyBorder="1"/>
    <xf numFmtId="0" fontId="4" fillId="17" borderId="32" xfId="2" applyFont="1" applyFill="1" applyBorder="1"/>
    <xf numFmtId="0" fontId="4" fillId="17" borderId="32" xfId="2" quotePrefix="1" applyFont="1" applyFill="1" applyBorder="1" applyAlignment="1">
      <alignment horizontal="left"/>
    </xf>
    <xf numFmtId="0" fontId="70" fillId="17" borderId="32" xfId="2" applyFont="1" applyFill="1" applyBorder="1"/>
    <xf numFmtId="0" fontId="17" fillId="17" borderId="32" xfId="2" applyFont="1" applyFill="1" applyBorder="1" applyAlignment="1">
      <alignment wrapText="1"/>
    </xf>
    <xf numFmtId="0" fontId="17" fillId="17" borderId="32" xfId="2" applyFont="1" applyFill="1" applyBorder="1"/>
    <xf numFmtId="0" fontId="4" fillId="17" borderId="33" xfId="2" applyFont="1" applyFill="1" applyBorder="1"/>
    <xf numFmtId="0" fontId="70" fillId="17" borderId="33" xfId="2" applyFont="1" applyFill="1" applyBorder="1"/>
    <xf numFmtId="0" fontId="4" fillId="17" borderId="34" xfId="2" applyFont="1" applyFill="1" applyBorder="1"/>
    <xf numFmtId="0" fontId="105" fillId="17" borderId="23" xfId="11" applyFont="1" applyFill="1" applyBorder="1"/>
    <xf numFmtId="180" fontId="33" fillId="17" borderId="24" xfId="2" applyNumberFormat="1" applyFont="1" applyFill="1" applyBorder="1" applyAlignment="1">
      <alignment horizontal="left"/>
    </xf>
    <xf numFmtId="180" fontId="74" fillId="17" borderId="24" xfId="2" applyNumberFormat="1" applyFont="1" applyFill="1" applyBorder="1" applyAlignment="1">
      <alignment horizontal="left"/>
    </xf>
    <xf numFmtId="0" fontId="77" fillId="17" borderId="35" xfId="2" applyFont="1" applyFill="1" applyBorder="1"/>
    <xf numFmtId="0" fontId="77" fillId="17" borderId="31" xfId="2" applyFont="1" applyFill="1" applyBorder="1"/>
    <xf numFmtId="0" fontId="77" fillId="17" borderId="32" xfId="2" applyFont="1" applyFill="1" applyBorder="1"/>
    <xf numFmtId="0" fontId="75" fillId="17" borderId="32" xfId="2" applyFont="1" applyFill="1" applyBorder="1"/>
    <xf numFmtId="0" fontId="77" fillId="17" borderId="32" xfId="2" applyFont="1" applyFill="1" applyBorder="1" applyAlignment="1">
      <alignment horizontal="left"/>
    </xf>
    <xf numFmtId="0" fontId="77" fillId="17" borderId="32" xfId="2" applyFont="1" applyFill="1" applyBorder="1" applyAlignment="1">
      <alignment horizontal="left" wrapText="1"/>
    </xf>
    <xf numFmtId="0" fontId="81" fillId="17" borderId="33" xfId="2" applyFont="1" applyFill="1" applyBorder="1"/>
    <xf numFmtId="180" fontId="34" fillId="17" borderId="36" xfId="2" applyNumberFormat="1" applyFont="1" applyFill="1" applyBorder="1" applyAlignment="1">
      <alignment horizontal="left"/>
    </xf>
    <xf numFmtId="0" fontId="4" fillId="17" borderId="35" xfId="2" applyFont="1" applyFill="1" applyBorder="1"/>
    <xf numFmtId="0" fontId="17" fillId="17" borderId="37" xfId="2" applyFont="1" applyFill="1" applyBorder="1"/>
    <xf numFmtId="180" fontId="33" fillId="17" borderId="36" xfId="2" applyNumberFormat="1" applyFont="1" applyFill="1" applyBorder="1" applyAlignment="1">
      <alignment horizontal="left"/>
    </xf>
    <xf numFmtId="0" fontId="4" fillId="17" borderId="37" xfId="2" applyFont="1" applyFill="1" applyBorder="1"/>
    <xf numFmtId="0" fontId="17" fillId="17" borderId="34" xfId="2" applyFont="1" applyFill="1" applyBorder="1"/>
    <xf numFmtId="0" fontId="4" fillId="17" borderId="38" xfId="2" applyFont="1" applyFill="1" applyBorder="1"/>
    <xf numFmtId="0" fontId="89" fillId="17" borderId="33" xfId="2" applyFont="1" applyFill="1" applyBorder="1"/>
    <xf numFmtId="0" fontId="4" fillId="17" borderId="39" xfId="2" applyFont="1" applyFill="1" applyBorder="1"/>
    <xf numFmtId="0" fontId="4" fillId="17" borderId="34" xfId="2" applyFont="1" applyFill="1" applyBorder="1" applyAlignment="1">
      <alignment horizontal="left" wrapText="1"/>
    </xf>
    <xf numFmtId="0" fontId="24" fillId="17" borderId="40" xfId="2" applyFont="1" applyFill="1" applyBorder="1" applyAlignment="1">
      <alignment horizontal="left"/>
    </xf>
    <xf numFmtId="0" fontId="24" fillId="17" borderId="32" xfId="2" applyFont="1" applyFill="1" applyBorder="1" applyAlignment="1">
      <alignment horizontal="left"/>
    </xf>
    <xf numFmtId="0" fontId="90" fillId="17" borderId="32" xfId="2" applyFont="1" applyFill="1" applyBorder="1" applyAlignment="1">
      <alignment horizontal="left"/>
    </xf>
    <xf numFmtId="0" fontId="24" fillId="17" borderId="32" xfId="2" quotePrefix="1" applyFont="1" applyFill="1" applyBorder="1" applyAlignment="1">
      <alignment horizontal="left"/>
    </xf>
    <xf numFmtId="0" fontId="24" fillId="17" borderId="34" xfId="2" applyFont="1" applyFill="1" applyBorder="1" applyAlignment="1">
      <alignment horizontal="left"/>
    </xf>
    <xf numFmtId="0" fontId="90" fillId="17" borderId="40" xfId="2" applyFont="1" applyFill="1" applyBorder="1" applyAlignment="1">
      <alignment horizontal="left"/>
    </xf>
    <xf numFmtId="0" fontId="24" fillId="17" borderId="38" xfId="2" applyFont="1" applyFill="1" applyBorder="1" applyAlignment="1">
      <alignment horizontal="left"/>
    </xf>
    <xf numFmtId="0" fontId="91" fillId="17" borderId="34" xfId="2" applyFont="1" applyFill="1" applyBorder="1" applyAlignment="1">
      <alignment horizontal="left"/>
    </xf>
    <xf numFmtId="0" fontId="90" fillId="17" borderId="34" xfId="2" applyFont="1" applyFill="1" applyBorder="1" applyAlignment="1">
      <alignment horizontal="left"/>
    </xf>
    <xf numFmtId="0" fontId="180" fillId="16" borderId="14" xfId="4" applyFill="1" applyBorder="1"/>
    <xf numFmtId="0" fontId="180" fillId="16" borderId="14" xfId="4" applyFill="1" applyBorder="1" applyAlignment="1"/>
    <xf numFmtId="0" fontId="32" fillId="17" borderId="0" xfId="2" applyFont="1" applyFill="1" applyBorder="1"/>
    <xf numFmtId="0" fontId="31" fillId="17" borderId="0" xfId="2" applyFont="1" applyFill="1" applyBorder="1"/>
    <xf numFmtId="0" fontId="180" fillId="17" borderId="0" xfId="4" applyFill="1"/>
    <xf numFmtId="0" fontId="180" fillId="17" borderId="0" xfId="4" applyFill="1" applyAlignment="1"/>
    <xf numFmtId="0" fontId="65" fillId="17" borderId="0" xfId="2" applyFont="1" applyFill="1" applyAlignment="1">
      <alignment horizontal="center"/>
    </xf>
    <xf numFmtId="0" fontId="4" fillId="17" borderId="0" xfId="4" applyFont="1" applyFill="1" applyAlignment="1">
      <alignment horizontal="left" vertical="center" wrapText="1"/>
    </xf>
    <xf numFmtId="0" fontId="38" fillId="0" borderId="2" xfId="3"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79" fontId="106" fillId="11" borderId="41" xfId="10" quotePrefix="1" applyNumberFormat="1" applyFont="1" applyFill="1" applyBorder="1" applyAlignment="1" applyProtection="1">
      <alignment horizontal="right" vertical="center"/>
    </xf>
    <xf numFmtId="0" fontId="4" fillId="18" borderId="0" xfId="2" applyFont="1" applyFill="1" applyAlignment="1">
      <alignment vertical="center"/>
    </xf>
    <xf numFmtId="0" fontId="7" fillId="18" borderId="8" xfId="10" quotePrefix="1" applyFont="1" applyFill="1" applyBorder="1" applyAlignment="1">
      <alignment horizontal="right" vertical="center"/>
    </xf>
    <xf numFmtId="179" fontId="10" fillId="18" borderId="42" xfId="10" quotePrefix="1" applyNumberFormat="1" applyFont="1" applyFill="1" applyBorder="1" applyAlignment="1">
      <alignment horizontal="right" vertical="center"/>
    </xf>
    <xf numFmtId="0" fontId="4" fillId="18" borderId="43" xfId="10" applyFont="1" applyFill="1" applyBorder="1" applyAlignment="1">
      <alignment horizontal="left" vertical="center" wrapText="1"/>
    </xf>
    <xf numFmtId="179" fontId="10" fillId="18" borderId="44" xfId="10" quotePrefix="1" applyNumberFormat="1" applyFont="1" applyFill="1" applyBorder="1" applyAlignment="1">
      <alignment horizontal="right" vertical="center"/>
    </xf>
    <xf numFmtId="0" fontId="4" fillId="18" borderId="45" xfId="10" applyFont="1" applyFill="1" applyBorder="1" applyAlignment="1">
      <alignment horizontal="left" vertical="center" wrapText="1"/>
    </xf>
    <xf numFmtId="0" fontId="4" fillId="18" borderId="46" xfId="10" applyFont="1" applyFill="1" applyBorder="1" applyAlignment="1">
      <alignment horizontal="left" vertical="center" wrapText="1"/>
    </xf>
    <xf numFmtId="179" fontId="10" fillId="18" borderId="47" xfId="10" quotePrefix="1" applyNumberFormat="1" applyFont="1" applyFill="1" applyBorder="1" applyAlignment="1">
      <alignment horizontal="right" vertical="center"/>
    </xf>
    <xf numFmtId="0" fontId="4" fillId="18" borderId="8" xfId="10" applyFont="1" applyFill="1" applyBorder="1" applyAlignment="1">
      <alignment horizontal="right" vertical="center"/>
    </xf>
    <xf numFmtId="0" fontId="4" fillId="18" borderId="0" xfId="10" applyFont="1" applyFill="1" applyBorder="1" applyAlignment="1">
      <alignment horizontal="left" vertical="center" wrapText="1"/>
    </xf>
    <xf numFmtId="179" fontId="7" fillId="18" borderId="8" xfId="10" quotePrefix="1" applyNumberFormat="1" applyFont="1" applyFill="1" applyBorder="1" applyAlignment="1">
      <alignment horizontal="right" vertical="center"/>
    </xf>
    <xf numFmtId="0" fontId="7" fillId="18" borderId="0" xfId="10" applyFont="1" applyFill="1" applyBorder="1" applyAlignment="1">
      <alignment horizontal="right" vertical="center"/>
    </xf>
    <xf numFmtId="0" fontId="7" fillId="18" borderId="0" xfId="10" quotePrefix="1" applyFont="1" applyFill="1" applyBorder="1" applyAlignment="1">
      <alignment horizontal="right" vertical="center"/>
    </xf>
    <xf numFmtId="0" fontId="7" fillId="18" borderId="8" xfId="10" applyFont="1" applyFill="1" applyBorder="1" applyAlignment="1">
      <alignment horizontal="right" vertical="center"/>
    </xf>
    <xf numFmtId="0" fontId="4" fillId="18" borderId="0" xfId="2" applyFont="1" applyFill="1" applyBorder="1" applyAlignment="1">
      <alignment vertical="center"/>
    </xf>
    <xf numFmtId="0" fontId="4" fillId="18" borderId="0" xfId="2" applyFont="1" applyFill="1" applyAlignment="1">
      <alignment vertical="center" wrapText="1"/>
    </xf>
    <xf numFmtId="0" fontId="4" fillId="18" borderId="0" xfId="2" applyFont="1" applyFill="1" applyBorder="1" applyAlignment="1">
      <alignment vertical="center" wrapText="1"/>
    </xf>
    <xf numFmtId="0" fontId="4" fillId="18" borderId="0" xfId="2" quotePrefix="1" applyFont="1" applyFill="1" applyAlignment="1">
      <alignment vertical="center"/>
    </xf>
    <xf numFmtId="0" fontId="4" fillId="18" borderId="0" xfId="2" quotePrefix="1" applyFont="1" applyFill="1" applyAlignment="1">
      <alignment horizontal="right" vertical="center"/>
    </xf>
    <xf numFmtId="1" fontId="28" fillId="19" borderId="0" xfId="2" applyNumberFormat="1" applyFont="1" applyFill="1" applyAlignment="1">
      <alignment vertical="center"/>
    </xf>
    <xf numFmtId="0" fontId="4" fillId="19" borderId="0" xfId="2" applyFont="1" applyFill="1" applyAlignment="1">
      <alignment vertical="center"/>
    </xf>
    <xf numFmtId="0" fontId="5" fillId="18" borderId="0" xfId="2" applyFont="1" applyFill="1" applyProtection="1">
      <protection locked="0"/>
    </xf>
    <xf numFmtId="0" fontId="4" fillId="18" borderId="0" xfId="2" applyFont="1" applyFill="1" applyAlignment="1" applyProtection="1">
      <alignment vertical="center"/>
      <protection locked="0"/>
    </xf>
    <xf numFmtId="0" fontId="181" fillId="18" borderId="0" xfId="0" applyFont="1" applyFill="1" applyAlignment="1">
      <alignment vertical="center"/>
    </xf>
    <xf numFmtId="0" fontId="4" fillId="18" borderId="0" xfId="2" applyFont="1" applyFill="1" applyAlignment="1">
      <alignment horizontal="center" vertical="center"/>
    </xf>
    <xf numFmtId="0" fontId="4" fillId="18" borderId="0" xfId="0" quotePrefix="1" applyFont="1" applyFill="1" applyAlignment="1">
      <alignment vertical="center"/>
    </xf>
    <xf numFmtId="0" fontId="4" fillId="18" borderId="0" xfId="0" applyFont="1" applyFill="1" applyAlignment="1">
      <alignment vertical="center"/>
    </xf>
    <xf numFmtId="178" fontId="4" fillId="18" borderId="0" xfId="2" applyNumberFormat="1" applyFont="1" applyFill="1" applyAlignment="1">
      <alignment vertical="center"/>
    </xf>
    <xf numFmtId="179" fontId="10" fillId="18" borderId="48" xfId="10" quotePrefix="1" applyNumberFormat="1" applyFont="1" applyFill="1" applyBorder="1" applyAlignment="1">
      <alignment horizontal="right" vertical="center"/>
    </xf>
    <xf numFmtId="0" fontId="4" fillId="18" borderId="49" xfId="10" applyFont="1" applyFill="1" applyBorder="1" applyAlignment="1">
      <alignment horizontal="left" vertical="center" wrapText="1"/>
    </xf>
    <xf numFmtId="179" fontId="106" fillId="11" borderId="36" xfId="10" quotePrefix="1" applyNumberFormat="1" applyFont="1" applyFill="1" applyBorder="1" applyAlignment="1" applyProtection="1">
      <alignment horizontal="right" vertical="center"/>
    </xf>
    <xf numFmtId="0" fontId="106" fillId="11" borderId="50" xfId="10" quotePrefix="1" applyFont="1" applyFill="1" applyBorder="1" applyAlignment="1" applyProtection="1">
      <alignment horizontal="left" vertical="center"/>
    </xf>
    <xf numFmtId="0" fontId="106" fillId="11" borderId="51" xfId="10" quotePrefix="1" applyFont="1" applyFill="1" applyBorder="1" applyAlignment="1" applyProtection="1">
      <alignment horizontal="left" vertical="center"/>
    </xf>
    <xf numFmtId="3" fontId="182" fillId="17" borderId="24" xfId="2" applyNumberFormat="1" applyFont="1" applyFill="1" applyBorder="1" applyAlignment="1" applyProtection="1">
      <alignment horizontal="right" vertical="center"/>
      <protection locked="0"/>
    </xf>
    <xf numFmtId="3" fontId="182" fillId="17" borderId="24" xfId="2" applyNumberFormat="1" applyFont="1" applyFill="1" applyBorder="1" applyAlignment="1" applyProtection="1">
      <alignment horizontal="right" vertical="center"/>
    </xf>
    <xf numFmtId="0" fontId="4" fillId="18" borderId="52" xfId="10" applyFont="1" applyFill="1" applyBorder="1" applyAlignment="1">
      <alignment horizontal="left" vertical="center" wrapText="1"/>
    </xf>
    <xf numFmtId="0" fontId="4" fillId="18" borderId="53" xfId="10" applyFont="1" applyFill="1" applyBorder="1" applyAlignment="1">
      <alignment horizontal="left" wrapText="1"/>
    </xf>
    <xf numFmtId="0" fontId="4" fillId="18" borderId="46" xfId="10" applyFont="1" applyFill="1" applyBorder="1" applyAlignment="1">
      <alignment horizontal="left" wrapText="1"/>
    </xf>
    <xf numFmtId="0" fontId="4" fillId="18" borderId="54" xfId="10" applyFont="1" applyFill="1" applyBorder="1" applyAlignment="1">
      <alignment horizontal="left" wrapText="1"/>
    </xf>
    <xf numFmtId="0" fontId="4" fillId="18" borderId="55" xfId="10" applyFont="1" applyFill="1" applyBorder="1" applyAlignment="1">
      <alignment horizontal="left" vertical="center" wrapText="1"/>
    </xf>
    <xf numFmtId="0" fontId="4" fillId="18" borderId="45" xfId="10" applyFont="1" applyFill="1" applyBorder="1" applyAlignment="1">
      <alignment vertical="center" wrapText="1"/>
    </xf>
    <xf numFmtId="0" fontId="4" fillId="18" borderId="55" xfId="10" applyFont="1" applyFill="1" applyBorder="1" applyAlignment="1">
      <alignment vertical="center" wrapText="1"/>
    </xf>
    <xf numFmtId="0" fontId="4" fillId="18" borderId="52" xfId="10" applyFont="1" applyFill="1" applyBorder="1" applyAlignment="1">
      <alignment vertical="center" wrapText="1"/>
    </xf>
    <xf numFmtId="0" fontId="9" fillId="18" borderId="43" xfId="10" applyFont="1" applyFill="1" applyBorder="1" applyAlignment="1">
      <alignment horizontal="left" vertical="center" wrapText="1"/>
    </xf>
    <xf numFmtId="0" fontId="9" fillId="18" borderId="52" xfId="10" applyFont="1" applyFill="1" applyBorder="1" applyAlignment="1">
      <alignment vertical="center" wrapText="1"/>
    </xf>
    <xf numFmtId="0" fontId="9" fillId="18" borderId="45" xfId="10" applyFont="1" applyFill="1" applyBorder="1" applyAlignment="1">
      <alignment vertical="center" wrapText="1"/>
    </xf>
    <xf numFmtId="0" fontId="4" fillId="18" borderId="43" xfId="10" applyFont="1" applyFill="1" applyBorder="1" applyAlignment="1">
      <alignment horizontal="left"/>
    </xf>
    <xf numFmtId="0" fontId="4" fillId="18" borderId="52" xfId="10" applyFont="1" applyFill="1" applyBorder="1" applyAlignment="1">
      <alignment horizontal="left"/>
    </xf>
    <xf numFmtId="0" fontId="13" fillId="18" borderId="45" xfId="10" applyFont="1" applyFill="1" applyBorder="1" applyAlignment="1">
      <alignment horizontal="left" vertical="center" wrapText="1"/>
    </xf>
    <xf numFmtId="0" fontId="9" fillId="18" borderId="52" xfId="10" applyFont="1" applyFill="1" applyBorder="1" applyAlignment="1">
      <alignment horizontal="left" vertical="center" wrapText="1"/>
    </xf>
    <xf numFmtId="0" fontId="9" fillId="18" borderId="56" xfId="10" applyFont="1" applyFill="1" applyBorder="1" applyAlignment="1">
      <alignment vertical="center" wrapText="1"/>
    </xf>
    <xf numFmtId="0" fontId="4" fillId="18" borderId="43" xfId="10" applyFont="1" applyFill="1" applyBorder="1"/>
    <xf numFmtId="0" fontId="4" fillId="18" borderId="45" xfId="10" applyFont="1" applyFill="1" applyBorder="1"/>
    <xf numFmtId="0" fontId="4" fillId="18" borderId="52" xfId="10" applyFont="1" applyFill="1" applyBorder="1"/>
    <xf numFmtId="0" fontId="14" fillId="18" borderId="43" xfId="10" applyFont="1" applyFill="1" applyBorder="1" applyAlignment="1">
      <alignment horizontal="left" vertical="center" wrapText="1"/>
    </xf>
    <xf numFmtId="0" fontId="14" fillId="18" borderId="55" xfId="10" applyFont="1" applyFill="1" applyBorder="1" applyAlignment="1">
      <alignment horizontal="left" vertical="center" wrapText="1"/>
    </xf>
    <xf numFmtId="0" fontId="13" fillId="18" borderId="43" xfId="10" applyFont="1" applyFill="1" applyBorder="1" applyAlignment="1">
      <alignment horizontal="left" vertical="center" wrapText="1"/>
    </xf>
    <xf numFmtId="0" fontId="13" fillId="18" borderId="52" xfId="10" applyFont="1" applyFill="1" applyBorder="1" applyAlignment="1">
      <alignment vertical="center" wrapText="1"/>
    </xf>
    <xf numFmtId="0" fontId="13" fillId="18" borderId="46" xfId="10" applyFont="1" applyFill="1" applyBorder="1" applyAlignment="1">
      <alignment horizontal="left" wrapText="1"/>
    </xf>
    <xf numFmtId="0" fontId="4" fillId="20" borderId="0" xfId="2" applyFont="1" applyFill="1" applyAlignment="1">
      <alignment vertical="center"/>
    </xf>
    <xf numFmtId="0" fontId="12" fillId="20" borderId="0" xfId="2" applyFont="1" applyFill="1" applyAlignment="1">
      <alignment vertical="center"/>
    </xf>
    <xf numFmtId="0" fontId="11" fillId="20" borderId="0" xfId="2" applyFont="1" applyFill="1" applyAlignment="1">
      <alignment vertical="center"/>
    </xf>
    <xf numFmtId="0" fontId="11" fillId="20" borderId="0" xfId="10" applyFont="1" applyFill="1" applyBorder="1"/>
    <xf numFmtId="0" fontId="4" fillId="20" borderId="0" xfId="10" applyFont="1" applyFill="1" applyBorder="1"/>
    <xf numFmtId="176" fontId="4" fillId="20" borderId="0" xfId="10" applyNumberFormat="1" applyFont="1" applyFill="1"/>
    <xf numFmtId="176" fontId="4" fillId="20" borderId="0" xfId="10" applyNumberFormat="1" applyFont="1" applyFill="1" applyProtection="1">
      <protection locked="0"/>
    </xf>
    <xf numFmtId="176" fontId="7" fillId="20" borderId="0" xfId="10" applyNumberFormat="1" applyFont="1" applyFill="1"/>
    <xf numFmtId="0" fontId="4" fillId="20" borderId="0" xfId="10" applyFont="1" applyFill="1"/>
    <xf numFmtId="0" fontId="12" fillId="20" borderId="0" xfId="2" applyFont="1" applyFill="1" applyBorder="1" applyAlignment="1">
      <alignment vertical="center"/>
    </xf>
    <xf numFmtId="0" fontId="4" fillId="20" borderId="0" xfId="2" applyFont="1" applyFill="1" applyBorder="1" applyAlignment="1">
      <alignment vertical="center"/>
    </xf>
    <xf numFmtId="0" fontId="11" fillId="20" borderId="0" xfId="2" applyFont="1" applyFill="1"/>
    <xf numFmtId="0" fontId="4" fillId="20" borderId="0" xfId="2" applyFont="1" applyFill="1"/>
    <xf numFmtId="176" fontId="4" fillId="20" borderId="0" xfId="10" applyNumberFormat="1" applyFont="1" applyFill="1" applyBorder="1"/>
    <xf numFmtId="176" fontId="7" fillId="20" borderId="0" xfId="10" applyNumberFormat="1" applyFont="1" applyFill="1" applyBorder="1"/>
    <xf numFmtId="0" fontId="11" fillId="20" borderId="0" xfId="10" applyFont="1" applyFill="1"/>
    <xf numFmtId="176" fontId="8" fillId="20" borderId="0" xfId="10" applyNumberFormat="1" applyFont="1" applyFill="1" applyBorder="1"/>
    <xf numFmtId="176" fontId="11" fillId="20" borderId="0" xfId="10" applyNumberFormat="1" applyFont="1" applyFill="1" applyBorder="1"/>
    <xf numFmtId="176" fontId="11" fillId="20" borderId="0" xfId="10" applyNumberFormat="1" applyFont="1" applyFill="1" applyBorder="1" applyProtection="1">
      <protection locked="0"/>
    </xf>
    <xf numFmtId="176" fontId="11" fillId="20" borderId="0" xfId="10" applyNumberFormat="1" applyFont="1" applyFill="1"/>
    <xf numFmtId="176" fontId="11" fillId="20" borderId="0" xfId="10" applyNumberFormat="1" applyFont="1" applyFill="1" applyProtection="1">
      <protection locked="0"/>
    </xf>
    <xf numFmtId="176" fontId="8" fillId="20" borderId="0" xfId="10" applyNumberFormat="1" applyFont="1" applyFill="1"/>
    <xf numFmtId="176" fontId="23" fillId="20" borderId="0" xfId="10" applyNumberFormat="1" applyFont="1" applyFill="1" applyBorder="1"/>
    <xf numFmtId="176" fontId="23" fillId="20" borderId="0" xfId="10" applyNumberFormat="1" applyFont="1" applyFill="1" applyBorder="1" applyProtection="1">
      <protection locked="0"/>
    </xf>
    <xf numFmtId="176" fontId="30" fillId="20" borderId="0" xfId="10" applyNumberFormat="1" applyFont="1" applyFill="1" applyBorder="1"/>
    <xf numFmtId="0" fontId="23" fillId="20" borderId="0" xfId="10" applyFont="1" applyFill="1" applyBorder="1"/>
    <xf numFmtId="0" fontId="23" fillId="20" borderId="0" xfId="10" applyFont="1" applyFill="1"/>
    <xf numFmtId="0" fontId="4" fillId="20" borderId="0" xfId="2" applyFont="1" applyFill="1" applyAlignment="1" applyProtection="1">
      <alignment vertical="center"/>
      <protection locked="0"/>
    </xf>
    <xf numFmtId="0" fontId="12" fillId="18" borderId="0" xfId="2" quotePrefix="1" applyFont="1" applyFill="1" applyAlignment="1">
      <alignment vertical="center"/>
    </xf>
    <xf numFmtId="179" fontId="10" fillId="18" borderId="57" xfId="10" quotePrefix="1" applyNumberFormat="1" applyFont="1" applyFill="1" applyBorder="1" applyAlignment="1">
      <alignment horizontal="right" vertical="center"/>
    </xf>
    <xf numFmtId="179" fontId="10" fillId="18" borderId="58" xfId="10" quotePrefix="1" applyNumberFormat="1" applyFont="1" applyFill="1" applyBorder="1" applyAlignment="1">
      <alignment horizontal="right" vertical="center"/>
    </xf>
    <xf numFmtId="0" fontId="9" fillId="18" borderId="59" xfId="2" applyFont="1" applyFill="1" applyBorder="1" applyAlignment="1">
      <alignment vertical="center" wrapText="1"/>
    </xf>
    <xf numFmtId="176" fontId="4" fillId="18" borderId="8" xfId="10" applyNumberFormat="1" applyFont="1" applyFill="1" applyBorder="1" applyAlignment="1">
      <alignment horizontal="right" vertical="center"/>
    </xf>
    <xf numFmtId="3" fontId="4" fillId="18" borderId="60" xfId="2" applyNumberFormat="1" applyFont="1" applyFill="1" applyBorder="1" applyAlignment="1" applyProtection="1">
      <alignment horizontal="right" vertical="center"/>
    </xf>
    <xf numFmtId="3" fontId="4" fillId="18" borderId="61" xfId="2" applyNumberFormat="1" applyFont="1" applyFill="1" applyBorder="1" applyAlignment="1" applyProtection="1">
      <alignment horizontal="right" vertical="center"/>
    </xf>
    <xf numFmtId="3" fontId="4" fillId="18" borderId="0" xfId="2" applyNumberFormat="1" applyFont="1" applyFill="1" applyBorder="1" applyAlignment="1" applyProtection="1">
      <alignment horizontal="right" vertical="center"/>
    </xf>
    <xf numFmtId="3" fontId="4" fillId="18" borderId="13" xfId="2" applyNumberFormat="1" applyFont="1" applyFill="1" applyBorder="1" applyAlignment="1" applyProtection="1">
      <alignment horizontal="right" vertical="center"/>
    </xf>
    <xf numFmtId="0" fontId="183" fillId="21" borderId="7" xfId="2" applyFont="1" applyFill="1" applyBorder="1" applyAlignment="1">
      <alignment horizontal="center" vertical="center"/>
    </xf>
    <xf numFmtId="0" fontId="12" fillId="18" borderId="0" xfId="2" applyFont="1" applyFill="1" applyAlignment="1">
      <alignment horizontal="left" vertical="center"/>
    </xf>
    <xf numFmtId="0" fontId="183" fillId="21" borderId="62" xfId="10" applyFont="1" applyFill="1" applyBorder="1" applyAlignment="1">
      <alignment horizontal="left" vertical="center" wrapText="1"/>
    </xf>
    <xf numFmtId="0" fontId="184" fillId="21" borderId="63" xfId="10" applyFont="1" applyFill="1" applyBorder="1" applyAlignment="1">
      <alignment horizontal="center" vertical="center" wrapText="1"/>
    </xf>
    <xf numFmtId="0" fontId="183" fillId="21" borderId="64" xfId="2" applyFont="1" applyFill="1" applyBorder="1" applyAlignment="1">
      <alignment horizontal="center" vertical="center" wrapText="1"/>
    </xf>
    <xf numFmtId="3" fontId="182" fillId="17" borderId="28" xfId="2" applyNumberFormat="1" applyFont="1" applyFill="1" applyBorder="1" applyAlignment="1" applyProtection="1">
      <alignment horizontal="right" vertical="center"/>
    </xf>
    <xf numFmtId="0" fontId="183" fillId="21" borderId="62" xfId="2" applyFont="1" applyFill="1" applyBorder="1" applyAlignment="1" applyProtection="1">
      <alignment horizontal="center" vertical="center"/>
    </xf>
    <xf numFmtId="0" fontId="185" fillId="21" borderId="63" xfId="0" applyFont="1" applyFill="1" applyBorder="1" applyAlignment="1">
      <alignment horizontal="center" vertical="center"/>
    </xf>
    <xf numFmtId="0" fontId="186" fillId="21" borderId="63" xfId="2" applyFont="1" applyFill="1" applyBorder="1" applyAlignment="1">
      <alignment horizontal="center" vertical="center"/>
    </xf>
    <xf numFmtId="0" fontId="187" fillId="21" borderId="64" xfId="2" applyFont="1" applyFill="1" applyBorder="1" applyAlignment="1">
      <alignment horizontal="center" vertical="center"/>
    </xf>
    <xf numFmtId="3" fontId="38" fillId="18" borderId="65" xfId="2" quotePrefix="1" applyNumberFormat="1" applyFont="1" applyFill="1" applyBorder="1" applyAlignment="1">
      <alignment horizontal="center" vertical="center"/>
    </xf>
    <xf numFmtId="3" fontId="38" fillId="18" borderId="66" xfId="2" quotePrefix="1" applyNumberFormat="1" applyFont="1" applyFill="1" applyBorder="1" applyAlignment="1" applyProtection="1">
      <alignment horizontal="center" vertical="center"/>
    </xf>
    <xf numFmtId="3" fontId="38" fillId="18" borderId="66" xfId="2" quotePrefix="1" applyNumberFormat="1" applyFont="1" applyFill="1" applyBorder="1" applyAlignment="1">
      <alignment horizontal="center" vertical="center"/>
    </xf>
    <xf numFmtId="3" fontId="109" fillId="18" borderId="67" xfId="2" quotePrefix="1" applyNumberFormat="1" applyFont="1" applyFill="1" applyBorder="1" applyAlignment="1" applyProtection="1">
      <alignment horizontal="center" vertical="center"/>
    </xf>
    <xf numFmtId="0" fontId="35" fillId="18" borderId="41" xfId="2" applyFont="1" applyFill="1" applyBorder="1" applyAlignment="1">
      <alignment vertical="center"/>
    </xf>
    <xf numFmtId="0" fontId="35" fillId="18" borderId="68" xfId="2" applyFont="1" applyFill="1" applyBorder="1" applyAlignment="1">
      <alignment horizontal="center" vertical="center"/>
    </xf>
    <xf numFmtId="0" fontId="186" fillId="18" borderId="67" xfId="2" applyFont="1" applyFill="1" applyBorder="1" applyAlignment="1">
      <alignment horizontal="left" vertical="center" wrapText="1"/>
    </xf>
    <xf numFmtId="3" fontId="44" fillId="18" borderId="28" xfId="2" quotePrefix="1" applyNumberFormat="1" applyFont="1" applyFill="1" applyBorder="1" applyAlignment="1">
      <alignment horizontal="center" vertical="center"/>
    </xf>
    <xf numFmtId="3" fontId="44" fillId="18" borderId="28" xfId="2" quotePrefix="1" applyNumberFormat="1" applyFont="1" applyFill="1" applyBorder="1" applyAlignment="1" applyProtection="1">
      <alignment horizontal="center" vertical="center"/>
    </xf>
    <xf numFmtId="0" fontId="183" fillId="21" borderId="69" xfId="2" applyFont="1" applyFill="1" applyBorder="1" applyAlignment="1">
      <alignment horizontal="center" vertical="center"/>
    </xf>
    <xf numFmtId="0" fontId="183" fillId="21" borderId="14" xfId="2" applyFont="1" applyFill="1" applyBorder="1" applyAlignment="1">
      <alignment horizontal="center" vertical="center"/>
    </xf>
    <xf numFmtId="0" fontId="46" fillId="0" borderId="12" xfId="10" applyFont="1" applyFill="1" applyBorder="1" applyAlignment="1">
      <alignment horizontal="center" vertical="center" wrapText="1"/>
    </xf>
    <xf numFmtId="0" fontId="188" fillId="21" borderId="28" xfId="2" applyFont="1" applyFill="1" applyBorder="1" applyAlignment="1">
      <alignment horizontal="center" vertical="center"/>
    </xf>
    <xf numFmtId="0" fontId="183" fillId="21" borderId="28" xfId="2" applyFont="1" applyFill="1" applyBorder="1" applyAlignment="1" applyProtection="1">
      <alignment horizontal="center" vertical="center"/>
    </xf>
    <xf numFmtId="0" fontId="12" fillId="18" borderId="0" xfId="2" quotePrefix="1" applyFont="1" applyFill="1" applyAlignment="1">
      <alignment horizontal="right" vertical="center"/>
    </xf>
    <xf numFmtId="3" fontId="12" fillId="21" borderId="70" xfId="2" applyNumberFormat="1" applyFont="1" applyFill="1" applyBorder="1" applyAlignment="1" applyProtection="1">
      <alignment horizontal="right" vertical="center"/>
    </xf>
    <xf numFmtId="0" fontId="7" fillId="18" borderId="41" xfId="10" quotePrefix="1" applyFont="1" applyFill="1" applyBorder="1" applyAlignment="1">
      <alignment horizontal="right" vertical="center"/>
    </xf>
    <xf numFmtId="0" fontId="189" fillId="0" borderId="0" xfId="2" applyFont="1" applyBorder="1" applyAlignment="1">
      <alignment vertical="center"/>
    </xf>
    <xf numFmtId="0" fontId="189" fillId="20" borderId="0" xfId="2" applyFont="1" applyFill="1" applyBorder="1" applyAlignment="1">
      <alignment vertical="center"/>
    </xf>
    <xf numFmtId="0" fontId="111" fillId="0" borderId="0" xfId="0" applyFont="1" applyProtection="1"/>
    <xf numFmtId="0" fontId="43" fillId="0" borderId="0" xfId="0" applyFont="1" applyProtection="1"/>
    <xf numFmtId="0" fontId="111" fillId="0" borderId="71" xfId="0" applyFont="1" applyBorder="1" applyProtection="1"/>
    <xf numFmtId="0" fontId="111" fillId="0" borderId="0" xfId="0" applyFont="1" applyBorder="1" applyProtection="1"/>
    <xf numFmtId="49" fontId="111" fillId="0" borderId="0" xfId="0" applyNumberFormat="1" applyFont="1" applyBorder="1" applyAlignment="1" applyProtection="1">
      <alignment horizontal="center"/>
    </xf>
    <xf numFmtId="0" fontId="35" fillId="0" borderId="0" xfId="0" applyFont="1" applyBorder="1" applyProtection="1"/>
    <xf numFmtId="0" fontId="35" fillId="0" borderId="15" xfId="0" applyFont="1" applyBorder="1" applyProtection="1"/>
    <xf numFmtId="0" fontId="46" fillId="0" borderId="0" xfId="0" applyFont="1" applyBorder="1" applyProtection="1"/>
    <xf numFmtId="0" fontId="46" fillId="0" borderId="15" xfId="0" applyFont="1" applyBorder="1" applyProtection="1"/>
    <xf numFmtId="0" fontId="35" fillId="0" borderId="0" xfId="0" applyFont="1" applyProtection="1"/>
    <xf numFmtId="176" fontId="46" fillId="0" borderId="28" xfId="0" applyNumberFormat="1" applyFont="1" applyFill="1" applyBorder="1" applyAlignment="1" applyProtection="1">
      <alignment horizontal="center" vertical="center" wrapText="1"/>
    </xf>
    <xf numFmtId="0" fontId="46" fillId="0" borderId="9" xfId="0" applyFont="1" applyBorder="1" applyAlignment="1" applyProtection="1">
      <alignment horizontal="center"/>
    </xf>
    <xf numFmtId="0" fontId="46" fillId="0" borderId="28" xfId="0" applyFont="1" applyBorder="1" applyAlignment="1" applyProtection="1">
      <alignment horizontal="center"/>
    </xf>
    <xf numFmtId="0" fontId="111" fillId="0" borderId="21" xfId="0" quotePrefix="1" applyFont="1" applyBorder="1" applyAlignment="1" applyProtection="1">
      <alignment horizontal="center"/>
    </xf>
    <xf numFmtId="0" fontId="46" fillId="0" borderId="13" xfId="0" applyFont="1" applyBorder="1" applyAlignment="1" applyProtection="1"/>
    <xf numFmtId="1" fontId="46" fillId="0" borderId="21" xfId="0" applyNumberFormat="1" applyFont="1" applyBorder="1" applyAlignment="1" applyProtection="1"/>
    <xf numFmtId="176" fontId="35" fillId="0" borderId="68" xfId="0" applyNumberFormat="1" applyFont="1" applyBorder="1" applyProtection="1"/>
    <xf numFmtId="1" fontId="46" fillId="0" borderId="7" xfId="0" applyNumberFormat="1" applyFont="1" applyBorder="1" applyAlignment="1" applyProtection="1"/>
    <xf numFmtId="176" fontId="35" fillId="0" borderId="0" xfId="0" applyNumberFormat="1" applyFont="1" applyBorder="1" applyProtection="1"/>
    <xf numFmtId="1" fontId="46" fillId="0" borderId="23" xfId="0" applyNumberFormat="1" applyFont="1" applyBorder="1" applyAlignment="1" applyProtection="1"/>
    <xf numFmtId="1" fontId="46" fillId="0" borderId="24" xfId="0" applyNumberFormat="1" applyFont="1" applyBorder="1" applyAlignment="1" applyProtection="1"/>
    <xf numFmtId="1" fontId="46" fillId="0" borderId="28" xfId="0" applyNumberFormat="1" applyFont="1" applyBorder="1" applyAlignment="1" applyProtection="1"/>
    <xf numFmtId="1" fontId="46" fillId="0" borderId="26" xfId="0" applyNumberFormat="1" applyFont="1" applyBorder="1" applyAlignment="1" applyProtection="1"/>
    <xf numFmtId="1" fontId="46" fillId="0" borderId="1" xfId="0" applyNumberFormat="1" applyFont="1" applyBorder="1" applyAlignment="1" applyProtection="1"/>
    <xf numFmtId="1" fontId="35" fillId="0" borderId="1" xfId="0" quotePrefix="1" applyNumberFormat="1" applyFont="1" applyBorder="1" applyAlignment="1" applyProtection="1"/>
    <xf numFmtId="1" fontId="35" fillId="0" borderId="9" xfId="0" quotePrefix="1" applyNumberFormat="1" applyFont="1" applyBorder="1" applyAlignment="1" applyProtection="1"/>
    <xf numFmtId="1" fontId="46" fillId="0" borderId="27" xfId="0" applyNumberFormat="1" applyFont="1" applyBorder="1" applyAlignment="1" applyProtection="1"/>
    <xf numFmtId="176" fontId="35" fillId="0" borderId="0" xfId="0" applyNumberFormat="1" applyFont="1" applyProtection="1"/>
    <xf numFmtId="1" fontId="46" fillId="0" borderId="3" xfId="0" applyNumberFormat="1" applyFont="1" applyBorder="1" applyAlignment="1" applyProtection="1"/>
    <xf numFmtId="1" fontId="46" fillId="0" borderId="72" xfId="0" applyNumberFormat="1" applyFont="1" applyBorder="1" applyAlignment="1" applyProtection="1"/>
    <xf numFmtId="1" fontId="35" fillId="0" borderId="28" xfId="0" quotePrefix="1" applyNumberFormat="1" applyFont="1" applyBorder="1" applyAlignment="1" applyProtection="1"/>
    <xf numFmtId="1" fontId="35" fillId="0" borderId="24" xfId="0" quotePrefix="1" applyNumberFormat="1" applyFont="1" applyBorder="1" applyAlignment="1" applyProtection="1"/>
    <xf numFmtId="1" fontId="35" fillId="0" borderId="13" xfId="0" quotePrefix="1" applyNumberFormat="1" applyFont="1" applyBorder="1" applyAlignment="1" applyProtection="1"/>
    <xf numFmtId="1" fontId="35" fillId="0" borderId="73" xfId="0" quotePrefix="1" applyNumberFormat="1" applyFont="1" applyBorder="1" applyAlignment="1" applyProtection="1"/>
    <xf numFmtId="1" fontId="46" fillId="0" borderId="21" xfId="0" applyNumberFormat="1" applyFont="1" applyBorder="1" applyAlignment="1" applyProtection="1">
      <alignment horizontal="right"/>
    </xf>
    <xf numFmtId="1" fontId="46" fillId="0" borderId="9" xfId="0" applyNumberFormat="1" applyFont="1" applyBorder="1" applyAlignment="1" applyProtection="1">
      <alignment horizontal="right"/>
    </xf>
    <xf numFmtId="1" fontId="46" fillId="0" borderId="22" xfId="0" applyNumberFormat="1" applyFont="1" applyBorder="1" applyAlignment="1" applyProtection="1"/>
    <xf numFmtId="1" fontId="46" fillId="0" borderId="1" xfId="0" applyNumberFormat="1" applyFont="1" applyBorder="1" applyProtection="1"/>
    <xf numFmtId="1" fontId="46" fillId="0" borderId="3" xfId="0" applyNumberFormat="1" applyFont="1" applyBorder="1" applyProtection="1"/>
    <xf numFmtId="1" fontId="46" fillId="0" borderId="0" xfId="0" applyNumberFormat="1" applyFont="1" applyBorder="1" applyProtection="1"/>
    <xf numFmtId="3" fontId="29" fillId="18" borderId="28" xfId="2" quotePrefix="1" applyNumberFormat="1" applyFont="1" applyFill="1" applyBorder="1" applyAlignment="1" applyProtection="1">
      <alignment horizontal="center" vertical="center"/>
    </xf>
    <xf numFmtId="0" fontId="4" fillId="22" borderId="0" xfId="2" applyFont="1" applyFill="1" applyAlignment="1">
      <alignment vertical="center"/>
    </xf>
    <xf numFmtId="0" fontId="4" fillId="22" borderId="0" xfId="2" applyFont="1" applyFill="1" applyAlignment="1">
      <alignment vertical="center" wrapText="1"/>
    </xf>
    <xf numFmtId="3" fontId="91" fillId="18" borderId="69" xfId="2" quotePrefix="1" applyNumberFormat="1" applyFont="1" applyFill="1" applyBorder="1" applyAlignment="1" applyProtection="1">
      <alignment horizontal="center" vertical="center"/>
    </xf>
    <xf numFmtId="3" fontId="91" fillId="18" borderId="14" xfId="2" quotePrefix="1" applyNumberFormat="1" applyFont="1" applyFill="1" applyBorder="1" applyAlignment="1" applyProtection="1">
      <alignment horizontal="center" vertical="center"/>
    </xf>
    <xf numFmtId="3" fontId="91" fillId="18" borderId="12" xfId="2" quotePrefix="1" applyNumberFormat="1" applyFont="1" applyFill="1" applyBorder="1" applyAlignment="1" applyProtection="1">
      <alignment horizontal="center" vertical="center"/>
    </xf>
    <xf numFmtId="3" fontId="190" fillId="23" borderId="24" xfId="2" applyNumberFormat="1" applyFont="1" applyFill="1" applyBorder="1" applyAlignment="1" applyProtection="1">
      <alignment horizontal="right" vertical="center"/>
    </xf>
    <xf numFmtId="3" fontId="190" fillId="23" borderId="72" xfId="2" applyNumberFormat="1" applyFont="1" applyFill="1" applyBorder="1" applyAlignment="1" applyProtection="1">
      <alignment horizontal="right" vertical="center"/>
    </xf>
    <xf numFmtId="3" fontId="191" fillId="23" borderId="24" xfId="2" applyNumberFormat="1" applyFont="1" applyFill="1" applyBorder="1" applyAlignment="1" applyProtection="1">
      <alignment horizontal="right" vertical="center"/>
    </xf>
    <xf numFmtId="3" fontId="191" fillId="23" borderId="72" xfId="2" applyNumberFormat="1" applyFont="1" applyFill="1" applyBorder="1" applyAlignment="1" applyProtection="1">
      <alignment horizontal="right" vertical="center"/>
    </xf>
    <xf numFmtId="0" fontId="11" fillId="23" borderId="0" xfId="2" applyFont="1" applyFill="1" applyAlignment="1">
      <alignment vertical="center"/>
    </xf>
    <xf numFmtId="0" fontId="9" fillId="18" borderId="45" xfId="10" applyFont="1" applyFill="1" applyBorder="1" applyAlignment="1">
      <alignment horizontal="left" vertical="center" wrapText="1"/>
    </xf>
    <xf numFmtId="0" fontId="4" fillId="18" borderId="43" xfId="10" applyFont="1" applyFill="1" applyBorder="1" applyAlignment="1">
      <alignment vertical="center" wrapText="1"/>
    </xf>
    <xf numFmtId="179" fontId="10" fillId="18" borderId="74" xfId="10" quotePrefix="1" applyNumberFormat="1" applyFont="1" applyFill="1" applyBorder="1" applyAlignment="1">
      <alignment horizontal="right" vertical="center"/>
    </xf>
    <xf numFmtId="0" fontId="4" fillId="18" borderId="75" xfId="10" applyFont="1" applyFill="1" applyBorder="1" applyAlignment="1">
      <alignment horizontal="left" vertical="center" wrapText="1"/>
    </xf>
    <xf numFmtId="179" fontId="10" fillId="18" borderId="76" xfId="10" quotePrefix="1" applyNumberFormat="1" applyFont="1" applyFill="1" applyBorder="1" applyAlignment="1">
      <alignment horizontal="right" vertical="center"/>
    </xf>
    <xf numFmtId="0" fontId="9" fillId="18" borderId="77" xfId="10" applyFont="1" applyFill="1" applyBorder="1" applyAlignment="1">
      <alignment horizontal="left" vertical="center" wrapText="1"/>
    </xf>
    <xf numFmtId="0" fontId="14" fillId="18" borderId="45" xfId="10" applyFont="1" applyFill="1" applyBorder="1" applyAlignment="1">
      <alignment horizontal="left" vertical="center" wrapText="1"/>
    </xf>
    <xf numFmtId="0" fontId="14" fillId="18" borderId="52" xfId="10" applyFont="1" applyFill="1" applyBorder="1" applyAlignment="1">
      <alignment horizontal="left" vertical="center" wrapText="1"/>
    </xf>
    <xf numFmtId="0" fontId="9" fillId="18" borderId="43" xfId="10" applyFont="1" applyFill="1" applyBorder="1" applyAlignment="1">
      <alignment vertical="center" wrapText="1"/>
    </xf>
    <xf numFmtId="0" fontId="192" fillId="24" borderId="62" xfId="2" applyFont="1" applyFill="1" applyBorder="1" applyAlignment="1" applyProtection="1">
      <alignment horizontal="center" vertical="center"/>
    </xf>
    <xf numFmtId="0" fontId="192" fillId="24" borderId="28" xfId="2" applyFont="1" applyFill="1" applyBorder="1" applyAlignment="1" applyProtection="1">
      <alignment horizontal="center" vertical="center"/>
    </xf>
    <xf numFmtId="3" fontId="190" fillId="24" borderId="78" xfId="2" applyNumberFormat="1" applyFont="1" applyFill="1" applyBorder="1" applyAlignment="1" applyProtection="1">
      <alignment horizontal="right" vertical="center"/>
    </xf>
    <xf numFmtId="3" fontId="190" fillId="24" borderId="79" xfId="2" applyNumberFormat="1" applyFont="1" applyFill="1" applyBorder="1" applyAlignment="1" applyProtection="1">
      <alignment horizontal="right" vertical="center"/>
    </xf>
    <xf numFmtId="0" fontId="4" fillId="22" borderId="0" xfId="2" applyFont="1" applyFill="1" applyBorder="1" applyAlignment="1">
      <alignment vertical="center"/>
    </xf>
    <xf numFmtId="0" fontId="12" fillId="22" borderId="0" xfId="2" applyFont="1" applyFill="1" applyAlignment="1">
      <alignment vertical="center"/>
    </xf>
    <xf numFmtId="0" fontId="4" fillId="0" borderId="8" xfId="2" applyFont="1" applyBorder="1" applyAlignment="1">
      <alignment vertical="center"/>
    </xf>
    <xf numFmtId="0" fontId="12" fillId="0" borderId="8" xfId="2" applyFont="1" applyBorder="1" applyAlignment="1">
      <alignment vertical="center"/>
    </xf>
    <xf numFmtId="0" fontId="4" fillId="18" borderId="8" xfId="2" applyFont="1" applyFill="1" applyBorder="1" applyAlignment="1">
      <alignment vertical="center"/>
    </xf>
    <xf numFmtId="0" fontId="11" fillId="18" borderId="8" xfId="2" applyFont="1" applyFill="1" applyBorder="1" applyAlignment="1">
      <alignment vertical="center"/>
    </xf>
    <xf numFmtId="0" fontId="4" fillId="18" borderId="80" xfId="10" quotePrefix="1" applyNumberFormat="1" applyFont="1" applyFill="1" applyBorder="1" applyAlignment="1">
      <alignment horizontal="right"/>
    </xf>
    <xf numFmtId="0" fontId="4" fillId="18" borderId="9" xfId="10" quotePrefix="1" applyNumberFormat="1" applyFont="1" applyFill="1" applyBorder="1" applyAlignment="1">
      <alignment horizontal="right"/>
    </xf>
    <xf numFmtId="0" fontId="11" fillId="18" borderId="9" xfId="10" quotePrefix="1" applyNumberFormat="1" applyFont="1" applyFill="1" applyBorder="1" applyAlignment="1">
      <alignment horizontal="right"/>
    </xf>
    <xf numFmtId="0" fontId="11" fillId="18" borderId="8" xfId="2" applyNumberFormat="1" applyFont="1" applyFill="1" applyBorder="1" applyAlignment="1">
      <alignment horizontal="right"/>
    </xf>
    <xf numFmtId="0" fontId="4" fillId="18" borderId="8" xfId="2" applyNumberFormat="1" applyFont="1" applyFill="1" applyBorder="1" applyAlignment="1">
      <alignment horizontal="right"/>
    </xf>
    <xf numFmtId="0" fontId="11" fillId="18" borderId="8" xfId="10" applyNumberFormat="1" applyFont="1" applyFill="1" applyBorder="1" applyAlignment="1">
      <alignment horizontal="right"/>
    </xf>
    <xf numFmtId="0" fontId="4" fillId="18" borderId="8" xfId="10" applyNumberFormat="1" applyFont="1" applyFill="1" applyBorder="1" applyAlignment="1">
      <alignment horizontal="right"/>
    </xf>
    <xf numFmtId="0" fontId="12" fillId="18" borderId="8" xfId="2" applyNumberFormat="1" applyFont="1" applyFill="1" applyBorder="1" applyAlignment="1">
      <alignment horizontal="right"/>
    </xf>
    <xf numFmtId="3" fontId="12" fillId="18" borderId="28" xfId="2" applyNumberFormat="1" applyFont="1" applyFill="1" applyBorder="1" applyAlignment="1" applyProtection="1">
      <alignment horizontal="right" vertical="center"/>
    </xf>
    <xf numFmtId="0" fontId="4" fillId="25" borderId="0" xfId="2" applyFont="1" applyFill="1" applyAlignment="1">
      <alignment vertical="center"/>
    </xf>
    <xf numFmtId="0" fontId="12" fillId="25" borderId="0" xfId="2" applyFont="1" applyFill="1" applyAlignment="1">
      <alignment vertical="center"/>
    </xf>
    <xf numFmtId="3" fontId="29" fillId="18" borderId="24" xfId="2" quotePrefix="1" applyNumberFormat="1" applyFont="1" applyFill="1" applyBorder="1" applyAlignment="1" applyProtection="1">
      <alignment horizontal="center" vertical="center"/>
    </xf>
    <xf numFmtId="179" fontId="10" fillId="18" borderId="18" xfId="10" quotePrefix="1" applyNumberFormat="1" applyFont="1" applyFill="1" applyBorder="1" applyAlignment="1">
      <alignment horizontal="right" vertical="center"/>
    </xf>
    <xf numFmtId="0" fontId="4" fillId="18" borderId="60" xfId="10" applyFont="1" applyFill="1" applyBorder="1" applyAlignment="1">
      <alignment horizontal="left" vertical="center" wrapText="1"/>
    </xf>
    <xf numFmtId="179" fontId="4" fillId="18" borderId="8" xfId="10" applyNumberFormat="1" applyFont="1" applyFill="1" applyBorder="1" applyAlignment="1">
      <alignment horizontal="right" vertical="center"/>
    </xf>
    <xf numFmtId="0" fontId="4" fillId="18" borderId="8" xfId="10" applyFont="1" applyFill="1" applyBorder="1" applyAlignment="1">
      <alignment vertical="center"/>
    </xf>
    <xf numFmtId="179" fontId="193" fillId="26" borderId="36" xfId="10" quotePrefix="1" applyNumberFormat="1" applyFont="1" applyFill="1" applyBorder="1" applyAlignment="1">
      <alignment horizontal="right" vertical="center"/>
    </xf>
    <xf numFmtId="3" fontId="194" fillId="26" borderId="24" xfId="2" applyNumberFormat="1" applyFont="1" applyFill="1" applyBorder="1" applyAlignment="1" applyProtection="1">
      <alignment vertical="center"/>
      <protection locked="0"/>
    </xf>
    <xf numFmtId="3" fontId="194" fillId="26" borderId="72" xfId="2" applyNumberFormat="1" applyFont="1" applyFill="1" applyBorder="1" applyAlignment="1" applyProtection="1">
      <alignment vertical="center"/>
    </xf>
    <xf numFmtId="0" fontId="195" fillId="27" borderId="62" xfId="2" applyFont="1" applyFill="1" applyBorder="1" applyAlignment="1" applyProtection="1">
      <alignment horizontal="center" vertical="center"/>
    </xf>
    <xf numFmtId="0" fontId="195" fillId="27" borderId="28" xfId="2" applyFont="1" applyFill="1" applyBorder="1" applyAlignment="1" applyProtection="1">
      <alignment horizontal="center" vertical="center"/>
    </xf>
    <xf numFmtId="0" fontId="4" fillId="18" borderId="0" xfId="2" applyNumberFormat="1" applyFont="1" applyFill="1" applyBorder="1" applyAlignment="1">
      <alignment horizontal="right"/>
    </xf>
    <xf numFmtId="0" fontId="4" fillId="27" borderId="0" xfId="2" applyFont="1" applyFill="1" applyAlignment="1">
      <alignment vertical="center"/>
    </xf>
    <xf numFmtId="0" fontId="12" fillId="27" borderId="0" xfId="2" applyFont="1" applyFill="1" applyAlignment="1">
      <alignment vertical="center"/>
    </xf>
    <xf numFmtId="3" fontId="194" fillId="27" borderId="78" xfId="2" applyNumberFormat="1" applyFont="1" applyFill="1" applyBorder="1" applyAlignment="1" applyProtection="1">
      <alignment vertical="center"/>
    </xf>
    <xf numFmtId="179" fontId="7" fillId="18" borderId="36" xfId="10" quotePrefix="1" applyNumberFormat="1" applyFont="1" applyFill="1" applyBorder="1" applyAlignment="1">
      <alignment horizontal="right" vertical="center"/>
    </xf>
    <xf numFmtId="1" fontId="4" fillId="18" borderId="50" xfId="2" applyNumberFormat="1" applyFont="1" applyFill="1" applyBorder="1" applyAlignment="1">
      <alignment horizontal="left" vertical="center" wrapText="1"/>
    </xf>
    <xf numFmtId="0" fontId="9" fillId="18" borderId="50" xfId="10" applyFont="1" applyFill="1" applyBorder="1" applyAlignment="1">
      <alignment horizontal="left" vertical="center" wrapText="1"/>
    </xf>
    <xf numFmtId="0" fontId="4" fillId="27" borderId="50" xfId="2" applyFont="1" applyFill="1" applyBorder="1" applyAlignment="1">
      <alignment vertical="center"/>
    </xf>
    <xf numFmtId="0" fontId="4" fillId="18" borderId="59" xfId="10" applyFont="1" applyFill="1" applyBorder="1" applyAlignment="1">
      <alignment horizontal="left" vertical="center" wrapText="1"/>
    </xf>
    <xf numFmtId="0" fontId="4" fillId="18" borderId="77" xfId="10" applyFont="1" applyFill="1" applyBorder="1" applyAlignment="1">
      <alignment horizontal="left" vertical="center" wrapText="1"/>
    </xf>
    <xf numFmtId="0" fontId="4" fillId="18" borderId="45" xfId="10" quotePrefix="1" applyFont="1" applyFill="1" applyBorder="1" applyAlignment="1">
      <alignment horizontal="left" vertical="center" wrapText="1"/>
    </xf>
    <xf numFmtId="0" fontId="4" fillId="18" borderId="81" xfId="10" applyFont="1" applyFill="1" applyBorder="1" applyAlignment="1">
      <alignment horizontal="left" vertical="center" wrapText="1"/>
    </xf>
    <xf numFmtId="0" fontId="4" fillId="18" borderId="56" xfId="10" applyFont="1" applyFill="1" applyBorder="1" applyAlignment="1">
      <alignment vertical="center" wrapText="1"/>
    </xf>
    <xf numFmtId="0" fontId="4" fillId="18" borderId="43" xfId="10" quotePrefix="1" applyFont="1" applyFill="1" applyBorder="1" applyAlignment="1">
      <alignment horizontal="left" vertical="center" wrapText="1"/>
    </xf>
    <xf numFmtId="0" fontId="4" fillId="18" borderId="52" xfId="10" quotePrefix="1" applyFont="1" applyFill="1" applyBorder="1" applyAlignment="1">
      <alignment vertical="center" wrapText="1"/>
    </xf>
    <xf numFmtId="179" fontId="10" fillId="18" borderId="42" xfId="10" quotePrefix="1" applyNumberFormat="1" applyFont="1" applyFill="1" applyBorder="1" applyAlignment="1">
      <alignment horizontal="right"/>
    </xf>
    <xf numFmtId="0" fontId="4" fillId="18" borderId="43" xfId="10" quotePrefix="1" applyFont="1" applyFill="1" applyBorder="1" applyAlignment="1">
      <alignment horizontal="left"/>
    </xf>
    <xf numFmtId="179" fontId="10" fillId="18" borderId="47" xfId="10" quotePrefix="1" applyNumberFormat="1" applyFont="1" applyFill="1" applyBorder="1" applyAlignment="1">
      <alignment horizontal="right"/>
    </xf>
    <xf numFmtId="0" fontId="4" fillId="18" borderId="52" xfId="10" quotePrefix="1" applyFont="1" applyFill="1" applyBorder="1"/>
    <xf numFmtId="179" fontId="10" fillId="18" borderId="42" xfId="10" applyNumberFormat="1" applyFont="1" applyFill="1" applyBorder="1" applyAlignment="1">
      <alignment horizontal="right" vertical="center"/>
    </xf>
    <xf numFmtId="0" fontId="13" fillId="18" borderId="77" xfId="10" applyFont="1" applyFill="1" applyBorder="1" applyAlignment="1">
      <alignment horizontal="left" vertical="center" wrapText="1"/>
    </xf>
    <xf numFmtId="0" fontId="13" fillId="18" borderId="52" xfId="10" applyFont="1" applyFill="1" applyBorder="1" applyAlignment="1">
      <alignment horizontal="left" vertical="center" wrapText="1"/>
    </xf>
    <xf numFmtId="0" fontId="13" fillId="18" borderId="60" xfId="10" applyFont="1" applyFill="1" applyBorder="1" applyAlignment="1">
      <alignment horizontal="left" vertical="center" wrapText="1"/>
    </xf>
    <xf numFmtId="0" fontId="13" fillId="18" borderId="75" xfId="10" applyFont="1" applyFill="1" applyBorder="1" applyAlignment="1">
      <alignment horizontal="left" vertical="center" wrapText="1"/>
    </xf>
    <xf numFmtId="0" fontId="13" fillId="18" borderId="0" xfId="10" applyFont="1" applyFill="1" applyBorder="1" applyAlignment="1">
      <alignment horizontal="left" vertical="center" wrapText="1"/>
    </xf>
    <xf numFmtId="0" fontId="4" fillId="28" borderId="0" xfId="2" applyFont="1" applyFill="1" applyAlignment="1">
      <alignment vertical="center"/>
    </xf>
    <xf numFmtId="3" fontId="91" fillId="18" borderId="57" xfId="2" quotePrefix="1" applyNumberFormat="1" applyFont="1" applyFill="1" applyBorder="1" applyAlignment="1" applyProtection="1">
      <alignment horizontal="center" vertical="center"/>
    </xf>
    <xf numFmtId="3" fontId="91" fillId="18" borderId="82" xfId="2" quotePrefix="1" applyNumberFormat="1" applyFont="1" applyFill="1" applyBorder="1" applyAlignment="1" applyProtection="1">
      <alignment horizontal="center" vertical="center"/>
    </xf>
    <xf numFmtId="179" fontId="196" fillId="29" borderId="36" xfId="10" quotePrefix="1" applyNumberFormat="1" applyFont="1" applyFill="1" applyBorder="1" applyAlignment="1">
      <alignment horizontal="right" vertical="center"/>
    </xf>
    <xf numFmtId="0" fontId="13" fillId="0" borderId="0" xfId="2" applyNumberFormat="1" applyFont="1" applyBorder="1" applyAlignment="1">
      <alignment horizontal="right"/>
    </xf>
    <xf numFmtId="0" fontId="13" fillId="18" borderId="8" xfId="10" quotePrefix="1" applyFont="1" applyFill="1" applyBorder="1" applyAlignment="1">
      <alignment horizontal="right" vertical="center"/>
    </xf>
    <xf numFmtId="0" fontId="13" fillId="20" borderId="0" xfId="2" applyFont="1" applyFill="1" applyAlignment="1">
      <alignment vertical="center"/>
    </xf>
    <xf numFmtId="179" fontId="196" fillId="30" borderId="36" xfId="10" quotePrefix="1" applyNumberFormat="1" applyFont="1" applyFill="1" applyBorder="1" applyAlignment="1">
      <alignment horizontal="right" vertical="center"/>
    </xf>
    <xf numFmtId="3" fontId="197" fillId="26" borderId="69" xfId="2" applyNumberFormat="1" applyFont="1" applyFill="1" applyBorder="1" applyAlignment="1">
      <alignment vertical="center"/>
    </xf>
    <xf numFmtId="3" fontId="197" fillId="26" borderId="14" xfId="2" applyNumberFormat="1" applyFont="1" applyFill="1" applyBorder="1" applyAlignment="1" applyProtection="1">
      <alignment vertical="center"/>
    </xf>
    <xf numFmtId="3" fontId="197" fillId="26" borderId="14" xfId="2" applyNumberFormat="1" applyFont="1" applyFill="1" applyBorder="1" applyAlignment="1">
      <alignment vertical="center"/>
    </xf>
    <xf numFmtId="3" fontId="197" fillId="26" borderId="12" xfId="2" applyNumberFormat="1" applyFont="1" applyFill="1" applyBorder="1" applyAlignment="1" applyProtection="1">
      <alignment vertical="center"/>
    </xf>
    <xf numFmtId="3" fontId="13" fillId="18" borderId="83" xfId="2" applyNumberFormat="1" applyFont="1" applyFill="1" applyBorder="1" applyAlignment="1" applyProtection="1">
      <alignment horizontal="right" vertical="center"/>
      <protection locked="0"/>
    </xf>
    <xf numFmtId="3" fontId="13" fillId="18" borderId="42" xfId="2" applyNumberFormat="1" applyFont="1" applyFill="1" applyBorder="1" applyAlignment="1" applyProtection="1">
      <alignment horizontal="right" vertical="center"/>
      <protection locked="0"/>
    </xf>
    <xf numFmtId="3" fontId="13" fillId="18" borderId="84" xfId="2" applyNumberFormat="1" applyFont="1" applyFill="1" applyBorder="1" applyAlignment="1" applyProtection="1">
      <alignment horizontal="right" vertical="center"/>
      <protection locked="0"/>
    </xf>
    <xf numFmtId="3" fontId="13" fillId="18" borderId="85" xfId="2" applyNumberFormat="1" applyFont="1" applyFill="1" applyBorder="1" applyAlignment="1" applyProtection="1">
      <alignment horizontal="right" vertical="center"/>
      <protection locked="0"/>
    </xf>
    <xf numFmtId="3" fontId="13" fillId="18" borderId="44" xfId="2" applyNumberFormat="1" applyFont="1" applyFill="1" applyBorder="1" applyAlignment="1" applyProtection="1">
      <alignment horizontal="right" vertical="center"/>
      <protection locked="0"/>
    </xf>
    <xf numFmtId="3" fontId="13" fillId="18" borderId="81" xfId="2" applyNumberFormat="1" applyFont="1" applyFill="1" applyBorder="1" applyAlignment="1" applyProtection="1">
      <alignment horizontal="right" vertical="center"/>
      <protection locked="0"/>
    </xf>
    <xf numFmtId="3" fontId="13" fillId="18" borderId="86" xfId="2" applyNumberFormat="1" applyFont="1" applyFill="1" applyBorder="1" applyAlignment="1" applyProtection="1">
      <alignment horizontal="right" vertical="center"/>
      <protection locked="0"/>
    </xf>
    <xf numFmtId="3" fontId="13" fillId="18" borderId="76" xfId="2" applyNumberFormat="1" applyFont="1" applyFill="1" applyBorder="1" applyAlignment="1" applyProtection="1">
      <alignment horizontal="right" vertical="center"/>
      <protection locked="0"/>
    </xf>
    <xf numFmtId="3" fontId="13" fillId="18" borderId="87" xfId="2" applyNumberFormat="1" applyFont="1" applyFill="1" applyBorder="1" applyAlignment="1" applyProtection="1">
      <alignment horizontal="right" vertical="center"/>
      <protection locked="0"/>
    </xf>
    <xf numFmtId="3" fontId="13" fillId="18" borderId="88" xfId="2" applyNumberFormat="1" applyFont="1" applyFill="1" applyBorder="1" applyAlignment="1" applyProtection="1">
      <alignment horizontal="right" vertical="center"/>
      <protection locked="0"/>
    </xf>
    <xf numFmtId="3" fontId="13" fillId="18" borderId="74" xfId="2" applyNumberFormat="1" applyFont="1" applyFill="1" applyBorder="1" applyAlignment="1" applyProtection="1">
      <alignment horizontal="right" vertical="center"/>
      <protection locked="0"/>
    </xf>
    <xf numFmtId="3" fontId="13" fillId="18" borderId="89" xfId="2" applyNumberFormat="1" applyFont="1" applyFill="1" applyBorder="1" applyAlignment="1" applyProtection="1">
      <alignment horizontal="right" vertical="center"/>
      <protection locked="0"/>
    </xf>
    <xf numFmtId="3" fontId="13" fillId="18" borderId="90" xfId="2" applyNumberFormat="1" applyFont="1" applyFill="1" applyBorder="1" applyAlignment="1" applyProtection="1">
      <alignment horizontal="right" vertical="center"/>
      <protection locked="0"/>
    </xf>
    <xf numFmtId="3" fontId="13" fillId="18" borderId="47" xfId="2" applyNumberFormat="1" applyFont="1" applyFill="1" applyBorder="1" applyAlignment="1" applyProtection="1">
      <alignment horizontal="right" vertical="center"/>
      <protection locked="0"/>
    </xf>
    <xf numFmtId="3" fontId="13" fillId="18" borderId="91" xfId="2" applyNumberFormat="1" applyFont="1" applyFill="1" applyBorder="1" applyAlignment="1" applyProtection="1">
      <alignment horizontal="right" vertical="center"/>
      <protection locked="0"/>
    </xf>
    <xf numFmtId="3" fontId="13" fillId="18" borderId="92" xfId="2" applyNumberFormat="1" applyFont="1" applyFill="1" applyBorder="1" applyAlignment="1" applyProtection="1">
      <alignment horizontal="right" vertical="center"/>
      <protection locked="0"/>
    </xf>
    <xf numFmtId="3" fontId="13" fillId="18" borderId="18" xfId="2" applyNumberFormat="1" applyFont="1" applyFill="1" applyBorder="1" applyAlignment="1" applyProtection="1">
      <alignment horizontal="right" vertical="center"/>
      <protection locked="0"/>
    </xf>
    <xf numFmtId="3" fontId="13" fillId="18" borderId="17" xfId="2" applyNumberFormat="1" applyFont="1" applyFill="1" applyBorder="1" applyAlignment="1" applyProtection="1">
      <alignment horizontal="right" vertical="center"/>
      <protection locked="0"/>
    </xf>
    <xf numFmtId="3" fontId="13" fillId="18" borderId="65" xfId="2" applyNumberFormat="1" applyFont="1" applyFill="1" applyBorder="1" applyAlignment="1" applyProtection="1">
      <alignment horizontal="right" vertical="center"/>
      <protection locked="0"/>
    </xf>
    <xf numFmtId="3" fontId="13" fillId="18" borderId="66" xfId="2" applyNumberFormat="1" applyFont="1" applyFill="1" applyBorder="1" applyAlignment="1" applyProtection="1">
      <alignment horizontal="right" vertical="center"/>
      <protection locked="0"/>
    </xf>
    <xf numFmtId="3" fontId="13" fillId="18" borderId="67" xfId="2" applyNumberFormat="1" applyFont="1" applyFill="1" applyBorder="1" applyAlignment="1" applyProtection="1">
      <alignment horizontal="right" vertical="center"/>
      <protection locked="0"/>
    </xf>
    <xf numFmtId="3" fontId="197" fillId="27" borderId="93" xfId="2" applyNumberFormat="1" applyFont="1" applyFill="1" applyBorder="1" applyAlignment="1">
      <alignment vertical="center"/>
    </xf>
    <xf numFmtId="3" fontId="197" fillId="27" borderId="94" xfId="2" applyNumberFormat="1" applyFont="1" applyFill="1" applyBorder="1" applyAlignment="1">
      <alignment vertical="center"/>
    </xf>
    <xf numFmtId="3" fontId="197" fillId="27" borderId="95" xfId="2" applyNumberFormat="1" applyFont="1" applyFill="1" applyBorder="1" applyAlignment="1" applyProtection="1">
      <alignment vertical="center"/>
    </xf>
    <xf numFmtId="3" fontId="13" fillId="18" borderId="0" xfId="2" applyNumberFormat="1" applyFont="1" applyFill="1" applyBorder="1" applyAlignment="1">
      <alignment vertical="center"/>
    </xf>
    <xf numFmtId="3" fontId="13" fillId="18" borderId="0" xfId="2" applyNumberFormat="1" applyFont="1" applyFill="1" applyBorder="1" applyAlignment="1" applyProtection="1">
      <alignment vertical="center"/>
    </xf>
    <xf numFmtId="3" fontId="13" fillId="18" borderId="13" xfId="2" applyNumberFormat="1" applyFont="1" applyFill="1" applyBorder="1" applyAlignment="1" applyProtection="1">
      <alignment vertical="center"/>
    </xf>
    <xf numFmtId="3" fontId="13" fillId="18" borderId="50" xfId="2" applyNumberFormat="1" applyFont="1" applyFill="1" applyBorder="1" applyAlignment="1">
      <alignment vertical="center"/>
    </xf>
    <xf numFmtId="3" fontId="13" fillId="18" borderId="50" xfId="2" applyNumberFormat="1" applyFont="1" applyFill="1" applyBorder="1" applyAlignment="1" applyProtection="1">
      <alignment vertical="center"/>
    </xf>
    <xf numFmtId="3" fontId="13" fillId="18" borderId="72" xfId="2" applyNumberFormat="1" applyFont="1" applyFill="1" applyBorder="1" applyAlignment="1" applyProtection="1">
      <alignment vertical="center"/>
    </xf>
    <xf numFmtId="3" fontId="12" fillId="18" borderId="0" xfId="2" applyNumberFormat="1" applyFont="1" applyFill="1" applyBorder="1" applyAlignment="1" applyProtection="1">
      <alignment vertical="center"/>
    </xf>
    <xf numFmtId="3" fontId="12" fillId="18" borderId="50" xfId="2" applyNumberFormat="1" applyFont="1" applyFill="1" applyBorder="1" applyAlignment="1">
      <alignment vertical="center"/>
    </xf>
    <xf numFmtId="3" fontId="12" fillId="18" borderId="50" xfId="2" applyNumberFormat="1" applyFont="1" applyFill="1" applyBorder="1" applyAlignment="1" applyProtection="1">
      <alignment vertical="center"/>
    </xf>
    <xf numFmtId="3" fontId="198" fillId="23" borderId="69" xfId="2" applyNumberFormat="1" applyFont="1" applyFill="1" applyBorder="1" applyAlignment="1" applyProtection="1">
      <alignment horizontal="right" vertical="center"/>
    </xf>
    <xf numFmtId="3" fontId="198" fillId="23" borderId="14" xfId="2" applyNumberFormat="1" applyFont="1" applyFill="1" applyBorder="1" applyAlignment="1" applyProtection="1">
      <alignment horizontal="right" vertical="center"/>
    </xf>
    <xf numFmtId="3" fontId="198" fillId="23" borderId="12" xfId="2" applyNumberFormat="1" applyFont="1" applyFill="1" applyBorder="1" applyAlignment="1" applyProtection="1">
      <alignment horizontal="right" vertical="center"/>
    </xf>
    <xf numFmtId="3" fontId="13" fillId="18" borderId="83" xfId="2" applyNumberFormat="1" applyFont="1" applyFill="1" applyBorder="1" applyAlignment="1" applyProtection="1">
      <alignment horizontal="right" vertical="center"/>
    </xf>
    <xf numFmtId="3" fontId="13" fillId="18" borderId="42" xfId="2" applyNumberFormat="1" applyFont="1" applyFill="1" applyBorder="1" applyAlignment="1" applyProtection="1">
      <alignment horizontal="right" vertical="center"/>
    </xf>
    <xf numFmtId="3" fontId="13" fillId="18" borderId="84" xfId="2" applyNumberFormat="1" applyFont="1" applyFill="1" applyBorder="1" applyAlignment="1" applyProtection="1">
      <alignment horizontal="right" vertical="center"/>
    </xf>
    <xf numFmtId="3" fontId="13" fillId="18" borderId="90" xfId="2" applyNumberFormat="1" applyFont="1" applyFill="1" applyBorder="1" applyAlignment="1" applyProtection="1">
      <alignment horizontal="right" vertical="center"/>
    </xf>
    <xf numFmtId="3" fontId="13" fillId="18" borderId="47" xfId="2" applyNumberFormat="1" applyFont="1" applyFill="1" applyBorder="1" applyAlignment="1" applyProtection="1">
      <alignment horizontal="right" vertical="center"/>
    </xf>
    <xf numFmtId="3" fontId="13" fillId="18" borderId="91" xfId="2" applyNumberFormat="1" applyFont="1" applyFill="1" applyBorder="1" applyAlignment="1" applyProtection="1">
      <alignment horizontal="right" vertical="center"/>
    </xf>
    <xf numFmtId="3" fontId="13" fillId="18" borderId="85" xfId="2" applyNumberFormat="1" applyFont="1" applyFill="1" applyBorder="1" applyAlignment="1" applyProtection="1">
      <alignment horizontal="right" vertical="center"/>
    </xf>
    <xf numFmtId="3" fontId="13" fillId="18" borderId="44" xfId="2" applyNumberFormat="1" applyFont="1" applyFill="1" applyBorder="1" applyAlignment="1" applyProtection="1">
      <alignment horizontal="right" vertical="center"/>
    </xf>
    <xf numFmtId="3" fontId="13" fillId="18" borderId="81" xfId="2" applyNumberFormat="1" applyFont="1" applyFill="1" applyBorder="1" applyAlignment="1" applyProtection="1">
      <alignment horizontal="right" vertical="center"/>
    </xf>
    <xf numFmtId="3" fontId="13" fillId="18" borderId="96" xfId="2" applyNumberFormat="1" applyFont="1" applyFill="1" applyBorder="1" applyAlignment="1" applyProtection="1">
      <alignment horizontal="right" vertical="center"/>
    </xf>
    <xf numFmtId="3" fontId="13" fillId="18" borderId="48" xfId="2" applyNumberFormat="1" applyFont="1" applyFill="1" applyBorder="1" applyAlignment="1" applyProtection="1">
      <alignment horizontal="right" vertical="center"/>
    </xf>
    <xf numFmtId="3" fontId="13" fillId="18" borderId="97" xfId="2" applyNumberFormat="1" applyFont="1" applyFill="1" applyBorder="1" applyAlignment="1" applyProtection="1">
      <alignment horizontal="right" vertical="center"/>
    </xf>
    <xf numFmtId="3" fontId="13" fillId="18" borderId="88" xfId="2" applyNumberFormat="1" applyFont="1" applyFill="1" applyBorder="1" applyAlignment="1" applyProtection="1">
      <alignment horizontal="right" vertical="center"/>
    </xf>
    <xf numFmtId="3" fontId="13" fillId="18" borderId="74" xfId="2" applyNumberFormat="1" applyFont="1" applyFill="1" applyBorder="1" applyAlignment="1" applyProtection="1">
      <alignment horizontal="right" vertical="center"/>
    </xf>
    <xf numFmtId="3" fontId="13" fillId="18" borderId="89" xfId="2" applyNumberFormat="1" applyFont="1" applyFill="1" applyBorder="1" applyAlignment="1" applyProtection="1">
      <alignment horizontal="right" vertical="center"/>
    </xf>
    <xf numFmtId="3" fontId="13" fillId="18" borderId="86" xfId="2" applyNumberFormat="1" applyFont="1" applyFill="1" applyBorder="1" applyAlignment="1" applyProtection="1">
      <alignment horizontal="right" vertical="center"/>
    </xf>
    <xf numFmtId="3" fontId="13" fillId="18" borderId="76" xfId="2" applyNumberFormat="1" applyFont="1" applyFill="1" applyBorder="1" applyAlignment="1" applyProtection="1">
      <alignment horizontal="right" vertical="center"/>
    </xf>
    <xf numFmtId="3" fontId="13" fillId="18" borderId="87" xfId="2" applyNumberFormat="1" applyFont="1" applyFill="1" applyBorder="1" applyAlignment="1" applyProtection="1">
      <alignment horizontal="right" vertical="center"/>
    </xf>
    <xf numFmtId="3" fontId="13" fillId="18" borderId="98" xfId="2" applyNumberFormat="1" applyFont="1" applyFill="1" applyBorder="1" applyAlignment="1" applyProtection="1">
      <alignment horizontal="right" vertical="center"/>
    </xf>
    <xf numFmtId="3" fontId="13" fillId="18" borderId="58" xfId="2" applyNumberFormat="1" applyFont="1" applyFill="1" applyBorder="1" applyAlignment="1" applyProtection="1">
      <alignment horizontal="right" vertical="center"/>
    </xf>
    <xf numFmtId="3" fontId="13" fillId="18" borderId="99" xfId="2" applyNumberFormat="1" applyFont="1" applyFill="1" applyBorder="1" applyAlignment="1" applyProtection="1">
      <alignment horizontal="right" vertical="center"/>
    </xf>
    <xf numFmtId="3" fontId="13" fillId="18" borderId="80" xfId="2" applyNumberFormat="1" applyFont="1" applyFill="1" applyBorder="1" applyAlignment="1" applyProtection="1">
      <alignment horizontal="right" vertical="center"/>
    </xf>
    <xf numFmtId="3" fontId="13" fillId="18" borderId="57" xfId="2" applyNumberFormat="1" applyFont="1" applyFill="1" applyBorder="1" applyAlignment="1" applyProtection="1">
      <alignment horizontal="right" vertical="center"/>
    </xf>
    <xf numFmtId="3" fontId="13" fillId="18" borderId="82" xfId="2" applyNumberFormat="1" applyFont="1" applyFill="1" applyBorder="1" applyAlignment="1" applyProtection="1">
      <alignment horizontal="right" vertical="center"/>
    </xf>
    <xf numFmtId="3" fontId="13" fillId="18" borderId="100" xfId="2" applyNumberFormat="1" applyFont="1" applyFill="1" applyBorder="1" applyAlignment="1" applyProtection="1">
      <alignment horizontal="right" vertical="center"/>
    </xf>
    <xf numFmtId="3" fontId="13" fillId="18" borderId="101" xfId="2" applyNumberFormat="1" applyFont="1" applyFill="1" applyBorder="1" applyAlignment="1" applyProtection="1">
      <alignment horizontal="right" vertical="center"/>
    </xf>
    <xf numFmtId="3" fontId="13" fillId="18" borderId="102" xfId="2" applyNumberFormat="1" applyFont="1" applyFill="1" applyBorder="1" applyAlignment="1" applyProtection="1">
      <alignment horizontal="right" vertical="center"/>
    </xf>
    <xf numFmtId="3" fontId="199" fillId="17" borderId="65" xfId="2" applyNumberFormat="1" applyFont="1" applyFill="1" applyBorder="1" applyAlignment="1">
      <alignment horizontal="right" vertical="center"/>
    </xf>
    <xf numFmtId="3" fontId="199" fillId="17" borderId="66" xfId="2" applyNumberFormat="1" applyFont="1" applyFill="1" applyBorder="1" applyAlignment="1" applyProtection="1">
      <alignment horizontal="right" vertical="center"/>
    </xf>
    <xf numFmtId="3" fontId="199" fillId="17" borderId="66" xfId="2" applyNumberFormat="1" applyFont="1" applyFill="1" applyBorder="1" applyAlignment="1">
      <alignment horizontal="right" vertical="center"/>
    </xf>
    <xf numFmtId="3" fontId="199" fillId="17" borderId="67" xfId="2" applyNumberFormat="1" applyFont="1" applyFill="1" applyBorder="1" applyAlignment="1" applyProtection="1">
      <alignment horizontal="right" vertical="center"/>
    </xf>
    <xf numFmtId="3" fontId="13" fillId="18" borderId="96" xfId="2" applyNumberFormat="1" applyFont="1" applyFill="1" applyBorder="1" applyAlignment="1" applyProtection="1">
      <alignment horizontal="right" vertical="center"/>
      <protection locked="0"/>
    </xf>
    <xf numFmtId="3" fontId="13" fillId="18" borderId="48" xfId="2" applyNumberFormat="1" applyFont="1" applyFill="1" applyBorder="1" applyAlignment="1" applyProtection="1">
      <alignment horizontal="right" vertical="center"/>
      <protection locked="0"/>
    </xf>
    <xf numFmtId="3" fontId="13" fillId="18" borderId="97" xfId="2" applyNumberFormat="1" applyFont="1" applyFill="1" applyBorder="1" applyAlignment="1" applyProtection="1">
      <alignment horizontal="right" vertical="center"/>
      <protection locked="0"/>
    </xf>
    <xf numFmtId="3" fontId="199" fillId="17" borderId="69" xfId="2" applyNumberFormat="1" applyFont="1" applyFill="1" applyBorder="1" applyAlignment="1">
      <alignment horizontal="right" vertical="center"/>
    </xf>
    <xf numFmtId="3" fontId="199" fillId="17" borderId="14" xfId="2" applyNumberFormat="1" applyFont="1" applyFill="1" applyBorder="1" applyAlignment="1" applyProtection="1">
      <alignment horizontal="right" vertical="center"/>
    </xf>
    <xf numFmtId="3" fontId="199" fillId="17" borderId="14" xfId="2" applyNumberFormat="1" applyFont="1" applyFill="1" applyBorder="1" applyAlignment="1">
      <alignment horizontal="right" vertical="center"/>
    </xf>
    <xf numFmtId="3" fontId="199" fillId="17" borderId="12" xfId="2" applyNumberFormat="1" applyFont="1" applyFill="1" applyBorder="1" applyAlignment="1" applyProtection="1">
      <alignment horizontal="right" vertical="center"/>
    </xf>
    <xf numFmtId="3" fontId="13" fillId="21" borderId="103" xfId="2" applyNumberFormat="1" applyFont="1" applyFill="1" applyBorder="1" applyAlignment="1" applyProtection="1">
      <alignment horizontal="right" vertical="center"/>
    </xf>
    <xf numFmtId="3" fontId="13" fillId="21" borderId="104" xfId="2" applyNumberFormat="1" applyFont="1" applyFill="1" applyBorder="1" applyAlignment="1" applyProtection="1">
      <alignment horizontal="right" vertical="center"/>
    </xf>
    <xf numFmtId="3" fontId="13" fillId="21" borderId="105" xfId="2" applyNumberFormat="1" applyFont="1" applyFill="1" applyBorder="1" applyAlignment="1" applyProtection="1">
      <alignment horizontal="right" vertical="center"/>
    </xf>
    <xf numFmtId="3" fontId="7" fillId="18" borderId="40" xfId="2" applyNumberFormat="1" applyFont="1" applyFill="1" applyBorder="1" applyAlignment="1" applyProtection="1">
      <alignment horizontal="right" vertical="center"/>
      <protection locked="0"/>
    </xf>
    <xf numFmtId="3" fontId="7" fillId="18" borderId="40" xfId="2" applyNumberFormat="1" applyFont="1" applyFill="1" applyBorder="1" applyAlignment="1" applyProtection="1">
      <alignment horizontal="right" vertical="center"/>
    </xf>
    <xf numFmtId="3" fontId="7" fillId="18" borderId="32" xfId="2" applyNumberFormat="1" applyFont="1" applyFill="1" applyBorder="1" applyAlignment="1" applyProtection="1">
      <alignment horizontal="right" vertical="center"/>
      <protection locked="0"/>
    </xf>
    <xf numFmtId="3" fontId="7" fillId="18" borderId="32" xfId="2" applyNumberFormat="1" applyFont="1" applyFill="1" applyBorder="1" applyAlignment="1" applyProtection="1">
      <alignment horizontal="right" vertical="center"/>
    </xf>
    <xf numFmtId="3" fontId="7" fillId="18" borderId="33" xfId="2" applyNumberFormat="1" applyFont="1" applyFill="1" applyBorder="1" applyAlignment="1" applyProtection="1">
      <alignment horizontal="right" vertical="center"/>
      <protection locked="0"/>
    </xf>
    <xf numFmtId="3" fontId="7" fillId="18" borderId="33" xfId="2" applyNumberFormat="1" applyFont="1" applyFill="1" applyBorder="1" applyAlignment="1" applyProtection="1">
      <alignment horizontal="right" vertical="center"/>
    </xf>
    <xf numFmtId="3" fontId="7" fillId="18" borderId="37" xfId="2" applyNumberFormat="1" applyFont="1" applyFill="1" applyBorder="1" applyAlignment="1" applyProtection="1">
      <alignment horizontal="right" vertical="center"/>
      <protection locked="0"/>
    </xf>
    <xf numFmtId="3" fontId="7" fillId="18" borderId="37" xfId="2" applyNumberFormat="1" applyFont="1" applyFill="1" applyBorder="1" applyAlignment="1" applyProtection="1">
      <alignment horizontal="right" vertical="center"/>
    </xf>
    <xf numFmtId="3" fontId="7" fillId="18" borderId="60" xfId="2" applyNumberFormat="1" applyFont="1" applyFill="1" applyBorder="1" applyAlignment="1" applyProtection="1">
      <alignment horizontal="right" vertical="center"/>
    </xf>
    <xf numFmtId="3" fontId="7" fillId="18" borderId="106" xfId="2" applyNumberFormat="1" applyFont="1" applyFill="1" applyBorder="1" applyAlignment="1" applyProtection="1">
      <alignment horizontal="right" vertical="center"/>
    </xf>
    <xf numFmtId="3" fontId="7" fillId="18" borderId="56" xfId="2" applyNumberFormat="1" applyFont="1" applyFill="1" applyBorder="1" applyAlignment="1" applyProtection="1">
      <alignment horizontal="right" vertical="center"/>
    </xf>
    <xf numFmtId="3" fontId="7" fillId="18" borderId="31" xfId="2" applyNumberFormat="1" applyFont="1" applyFill="1" applyBorder="1" applyAlignment="1" applyProtection="1">
      <alignment horizontal="right" vertical="center"/>
    </xf>
    <xf numFmtId="3" fontId="7" fillId="18" borderId="107" xfId="2" applyNumberFormat="1" applyFont="1" applyFill="1" applyBorder="1" applyAlignment="1" applyProtection="1">
      <alignment horizontal="right" vertical="center"/>
    </xf>
    <xf numFmtId="3" fontId="7" fillId="18" borderId="108" xfId="2" applyNumberFormat="1" applyFont="1" applyFill="1" applyBorder="1" applyAlignment="1" applyProtection="1">
      <alignment horizontal="right" vertical="center"/>
    </xf>
    <xf numFmtId="3" fontId="7" fillId="18" borderId="109" xfId="2" applyNumberFormat="1" applyFont="1" applyFill="1" applyBorder="1" applyAlignment="1" applyProtection="1">
      <alignment horizontal="right" vertical="center"/>
    </xf>
    <xf numFmtId="3" fontId="7" fillId="18" borderId="110" xfId="2" applyNumberFormat="1" applyFont="1" applyFill="1" applyBorder="1" applyAlignment="1" applyProtection="1">
      <alignment horizontal="right" vertical="center"/>
    </xf>
    <xf numFmtId="3" fontId="7" fillId="18" borderId="111" xfId="2" applyNumberFormat="1" applyFont="1" applyFill="1" applyBorder="1" applyAlignment="1" applyProtection="1">
      <alignment horizontal="right" vertical="center"/>
    </xf>
    <xf numFmtId="3" fontId="7" fillId="18" borderId="112" xfId="2" applyNumberFormat="1" applyFont="1" applyFill="1" applyBorder="1" applyAlignment="1" applyProtection="1">
      <alignment horizontal="right" vertical="center"/>
    </xf>
    <xf numFmtId="3" fontId="7" fillId="18" borderId="113" xfId="2" applyNumberFormat="1" applyFont="1" applyFill="1" applyBorder="1" applyAlignment="1" applyProtection="1">
      <alignment horizontal="right" vertical="center"/>
    </xf>
    <xf numFmtId="3" fontId="7" fillId="18" borderId="9" xfId="2" applyNumberFormat="1" applyFont="1" applyFill="1" applyBorder="1" applyAlignment="1" applyProtection="1">
      <alignment horizontal="right" vertical="center"/>
    </xf>
    <xf numFmtId="3" fontId="7" fillId="18" borderId="13" xfId="2" applyNumberFormat="1" applyFont="1" applyFill="1" applyBorder="1" applyAlignment="1" applyProtection="1">
      <alignment horizontal="right" vertical="center"/>
    </xf>
    <xf numFmtId="3" fontId="7" fillId="18" borderId="114" xfId="2" applyNumberFormat="1" applyFont="1" applyFill="1" applyBorder="1" applyAlignment="1" applyProtection="1">
      <alignment horizontal="right" vertical="center"/>
    </xf>
    <xf numFmtId="3" fontId="7" fillId="18" borderId="115" xfId="2" applyNumberFormat="1" applyFont="1" applyFill="1" applyBorder="1" applyAlignment="1" applyProtection="1">
      <alignment horizontal="right" vertical="center"/>
    </xf>
    <xf numFmtId="3" fontId="7" fillId="18" borderId="0" xfId="2" applyNumberFormat="1" applyFont="1" applyFill="1" applyBorder="1" applyAlignment="1" applyProtection="1">
      <alignment horizontal="right" vertical="center"/>
    </xf>
    <xf numFmtId="3" fontId="12" fillId="18" borderId="40" xfId="2" applyNumberFormat="1" applyFont="1" applyFill="1" applyBorder="1" applyAlignment="1" applyProtection="1">
      <alignment horizontal="right" vertical="center"/>
      <protection locked="0"/>
    </xf>
    <xf numFmtId="3" fontId="12" fillId="18" borderId="40" xfId="2" applyNumberFormat="1" applyFont="1" applyFill="1" applyBorder="1" applyAlignment="1" applyProtection="1">
      <alignment horizontal="right" vertical="center"/>
    </xf>
    <xf numFmtId="3" fontId="12" fillId="18" borderId="32" xfId="2" applyNumberFormat="1" applyFont="1" applyFill="1" applyBorder="1" applyAlignment="1" applyProtection="1">
      <alignment horizontal="right" vertical="center"/>
      <protection locked="0"/>
    </xf>
    <xf numFmtId="3" fontId="12" fillId="18" borderId="32" xfId="2" applyNumberFormat="1" applyFont="1" applyFill="1" applyBorder="1" applyAlignment="1" applyProtection="1">
      <alignment horizontal="right" vertical="center"/>
    </xf>
    <xf numFmtId="3" fontId="12" fillId="18" borderId="110" xfId="2" applyNumberFormat="1" applyFont="1" applyFill="1" applyBorder="1" applyAlignment="1" applyProtection="1">
      <alignment horizontal="right" vertical="center"/>
      <protection locked="0"/>
    </xf>
    <xf numFmtId="3" fontId="12" fillId="18" borderId="110" xfId="2" applyNumberFormat="1" applyFont="1" applyFill="1" applyBorder="1" applyAlignment="1" applyProtection="1">
      <alignment horizontal="right" vertical="center"/>
    </xf>
    <xf numFmtId="3" fontId="12" fillId="18" borderId="108" xfId="2" applyNumberFormat="1" applyFont="1" applyFill="1" applyBorder="1" applyAlignment="1" applyProtection="1">
      <alignment horizontal="right" vertical="center"/>
      <protection locked="0"/>
    </xf>
    <xf numFmtId="3" fontId="12" fillId="18" borderId="108" xfId="2" applyNumberFormat="1" applyFont="1" applyFill="1" applyBorder="1" applyAlignment="1" applyProtection="1">
      <alignment horizontal="right" vertical="center"/>
    </xf>
    <xf numFmtId="3" fontId="12" fillId="18" borderId="37" xfId="2" applyNumberFormat="1" applyFont="1" applyFill="1" applyBorder="1" applyAlignment="1" applyProtection="1">
      <alignment horizontal="right" vertical="center"/>
      <protection locked="0"/>
    </xf>
    <xf numFmtId="3" fontId="12" fillId="18" borderId="37" xfId="2" applyNumberFormat="1" applyFont="1" applyFill="1" applyBorder="1" applyAlignment="1" applyProtection="1">
      <alignment horizontal="right" vertical="center"/>
    </xf>
    <xf numFmtId="3" fontId="12" fillId="18" borderId="26" xfId="2" applyNumberFormat="1" applyFont="1" applyFill="1" applyBorder="1" applyAlignment="1" applyProtection="1">
      <alignment horizontal="right" vertical="center"/>
      <protection locked="0"/>
    </xf>
    <xf numFmtId="3" fontId="12" fillId="18" borderId="26" xfId="2" applyNumberFormat="1" applyFont="1" applyFill="1" applyBorder="1" applyAlignment="1" applyProtection="1">
      <alignment horizontal="right" vertical="center"/>
    </xf>
    <xf numFmtId="3" fontId="12" fillId="18" borderId="110" xfId="2" applyNumberFormat="1" applyFont="1" applyFill="1" applyBorder="1" applyAlignment="1" applyProtection="1">
      <alignment vertical="center"/>
      <protection locked="0"/>
    </xf>
    <xf numFmtId="3" fontId="12" fillId="18" borderId="28" xfId="2" applyNumberFormat="1" applyFont="1" applyFill="1" applyBorder="1" applyAlignment="1" applyProtection="1">
      <alignment vertical="center"/>
      <protection locked="0"/>
    </xf>
    <xf numFmtId="3" fontId="12" fillId="18" borderId="32" xfId="2" applyNumberFormat="1" applyFont="1" applyFill="1" applyBorder="1" applyAlignment="1" applyProtection="1">
      <alignment vertical="center"/>
      <protection locked="0"/>
    </xf>
    <xf numFmtId="3" fontId="12" fillId="18" borderId="37" xfId="2" applyNumberFormat="1" applyFont="1" applyFill="1" applyBorder="1" applyAlignment="1" applyProtection="1">
      <alignment vertical="center"/>
      <protection locked="0"/>
    </xf>
    <xf numFmtId="3" fontId="12" fillId="18" borderId="40" xfId="2" applyNumberFormat="1" applyFont="1" applyFill="1" applyBorder="1" applyAlignment="1" applyProtection="1">
      <alignment vertical="center"/>
      <protection locked="0"/>
    </xf>
    <xf numFmtId="3" fontId="12" fillId="18" borderId="8" xfId="2" applyNumberFormat="1" applyFont="1" applyFill="1" applyBorder="1" applyAlignment="1">
      <alignment vertical="center"/>
    </xf>
    <xf numFmtId="3" fontId="12" fillId="18" borderId="33" xfId="2" applyNumberFormat="1" applyFont="1" applyFill="1" applyBorder="1" applyAlignment="1" applyProtection="1">
      <alignment horizontal="right" vertical="center"/>
      <protection locked="0"/>
    </xf>
    <xf numFmtId="3" fontId="12" fillId="18" borderId="33" xfId="2" applyNumberFormat="1" applyFont="1" applyFill="1" applyBorder="1" applyAlignment="1" applyProtection="1">
      <alignment horizontal="right" vertical="center"/>
    </xf>
    <xf numFmtId="3" fontId="200" fillId="30" borderId="72" xfId="2" applyNumberFormat="1" applyFont="1" applyFill="1" applyBorder="1" applyAlignment="1" applyProtection="1">
      <alignment vertical="center"/>
    </xf>
    <xf numFmtId="3" fontId="12" fillId="18" borderId="28" xfId="2" applyNumberFormat="1" applyFont="1" applyFill="1" applyBorder="1" applyAlignment="1" applyProtection="1">
      <alignment horizontal="right" vertical="center"/>
      <protection locked="0"/>
    </xf>
    <xf numFmtId="3" fontId="200" fillId="30" borderId="24" xfId="2" applyNumberFormat="1" applyFont="1" applyFill="1" applyBorder="1" applyAlignment="1" applyProtection="1">
      <alignment horizontal="right" vertical="center"/>
      <protection locked="0"/>
    </xf>
    <xf numFmtId="3" fontId="200" fillId="30" borderId="72" xfId="2" applyNumberFormat="1" applyFont="1" applyFill="1" applyBorder="1" applyAlignment="1" applyProtection="1">
      <alignment horizontal="right" vertical="center"/>
    </xf>
    <xf numFmtId="3" fontId="200" fillId="30" borderId="24" xfId="2" applyNumberFormat="1" applyFont="1" applyFill="1" applyBorder="1" applyAlignment="1" applyProtection="1">
      <alignment horizontal="right" vertical="center"/>
    </xf>
    <xf numFmtId="179" fontId="196" fillId="30" borderId="41" xfId="10" quotePrefix="1" applyNumberFormat="1" applyFont="1" applyFill="1" applyBorder="1" applyAlignment="1">
      <alignment horizontal="right" vertical="center"/>
    </xf>
    <xf numFmtId="3" fontId="200" fillId="30" borderId="73" xfId="2" applyNumberFormat="1" applyFont="1" applyFill="1" applyBorder="1" applyAlignment="1" applyProtection="1">
      <alignment vertical="center"/>
    </xf>
    <xf numFmtId="176" fontId="7" fillId="18" borderId="8" xfId="10" applyNumberFormat="1" applyFont="1" applyFill="1" applyBorder="1" applyAlignment="1">
      <alignment horizontal="right" vertical="center"/>
    </xf>
    <xf numFmtId="0" fontId="201" fillId="27" borderId="94" xfId="10" applyFont="1" applyFill="1" applyBorder="1" applyAlignment="1">
      <alignment horizontal="right" vertical="center"/>
    </xf>
    <xf numFmtId="0" fontId="194" fillId="27" borderId="95" xfId="10" applyFont="1" applyFill="1" applyBorder="1" applyAlignment="1">
      <alignment horizontal="center" vertical="center" wrapText="1"/>
    </xf>
    <xf numFmtId="179" fontId="10" fillId="18" borderId="116" xfId="10" quotePrefix="1" applyNumberFormat="1" applyFont="1" applyFill="1" applyBorder="1" applyAlignment="1">
      <alignment horizontal="right" vertical="center"/>
    </xf>
    <xf numFmtId="0" fontId="9" fillId="18" borderId="117" xfId="10" applyFont="1" applyFill="1" applyBorder="1" applyAlignment="1">
      <alignment vertical="center" wrapText="1"/>
    </xf>
    <xf numFmtId="3" fontId="12" fillId="18" borderId="38" xfId="2" applyNumberFormat="1" applyFont="1" applyFill="1" applyBorder="1" applyAlignment="1" applyProtection="1">
      <alignment horizontal="right" vertical="center"/>
      <protection locked="0"/>
    </xf>
    <xf numFmtId="3" fontId="12" fillId="18" borderId="38" xfId="2" applyNumberFormat="1" applyFont="1" applyFill="1" applyBorder="1" applyAlignment="1" applyProtection="1">
      <alignment horizontal="right" vertical="center"/>
    </xf>
    <xf numFmtId="0" fontId="9" fillId="18" borderId="55" xfId="10" applyFont="1" applyFill="1" applyBorder="1" applyAlignment="1">
      <alignment vertical="center" wrapText="1"/>
    </xf>
    <xf numFmtId="0" fontId="9" fillId="18" borderId="117" xfId="2" applyFont="1" applyFill="1" applyBorder="1" applyAlignment="1">
      <alignment vertical="center" wrapText="1"/>
    </xf>
    <xf numFmtId="3" fontId="12" fillId="18" borderId="38" xfId="2" applyNumberFormat="1" applyFont="1" applyFill="1" applyBorder="1" applyAlignment="1" applyProtection="1">
      <alignment vertical="center"/>
      <protection locked="0"/>
    </xf>
    <xf numFmtId="0" fontId="9" fillId="18" borderId="117" xfId="10" applyFont="1" applyFill="1" applyBorder="1" applyAlignment="1">
      <alignment horizontal="left" vertical="center" wrapText="1"/>
    </xf>
    <xf numFmtId="179" fontId="21" fillId="18" borderId="116" xfId="10" quotePrefix="1" applyNumberFormat="1" applyFont="1" applyFill="1" applyBorder="1" applyAlignment="1">
      <alignment horizontal="right"/>
    </xf>
    <xf numFmtId="0" fontId="22" fillId="18" borderId="117" xfId="10" applyFont="1" applyFill="1" applyBorder="1"/>
    <xf numFmtId="179" fontId="21" fillId="18" borderId="48" xfId="10" quotePrefix="1" applyNumberFormat="1" applyFont="1" applyFill="1" applyBorder="1" applyAlignment="1">
      <alignment horizontal="right"/>
    </xf>
    <xf numFmtId="0" fontId="22" fillId="18" borderId="55" xfId="10" applyFont="1" applyFill="1" applyBorder="1"/>
    <xf numFmtId="0" fontId="4" fillId="18" borderId="117" xfId="10" applyFont="1" applyFill="1" applyBorder="1" applyAlignment="1">
      <alignment horizontal="left" vertical="center" wrapText="1"/>
    </xf>
    <xf numFmtId="0" fontId="12" fillId="28" borderId="0" xfId="2" applyFont="1" applyFill="1" applyAlignment="1">
      <alignment vertical="center"/>
    </xf>
    <xf numFmtId="0" fontId="13" fillId="28" borderId="0" xfId="2" applyFont="1" applyFill="1" applyAlignment="1">
      <alignment vertical="center"/>
    </xf>
    <xf numFmtId="0" fontId="4" fillId="28" borderId="0" xfId="2" applyFont="1" applyFill="1" applyAlignment="1" applyProtection="1">
      <alignment vertical="center"/>
      <protection locked="0"/>
    </xf>
    <xf numFmtId="0" fontId="181" fillId="18" borderId="0" xfId="2" applyNumberFormat="1" applyFont="1" applyFill="1" applyBorder="1" applyAlignment="1" applyProtection="1">
      <alignment horizontal="right"/>
      <protection locked="0"/>
    </xf>
    <xf numFmtId="0" fontId="181" fillId="18" borderId="0" xfId="2" applyFont="1" applyFill="1" applyAlignment="1">
      <alignment vertical="center"/>
    </xf>
    <xf numFmtId="0" fontId="181" fillId="18" borderId="0" xfId="2" applyFont="1" applyFill="1" applyAlignment="1">
      <alignment vertical="center" wrapText="1"/>
    </xf>
    <xf numFmtId="0" fontId="9" fillId="18" borderId="55" xfId="2" applyFont="1" applyFill="1" applyBorder="1" applyAlignment="1">
      <alignment vertical="center" wrapText="1"/>
    </xf>
    <xf numFmtId="3" fontId="12" fillId="18" borderId="33" xfId="2" applyNumberFormat="1" applyFont="1" applyFill="1" applyBorder="1" applyAlignment="1" applyProtection="1">
      <alignment vertical="center"/>
      <protection locked="0"/>
    </xf>
    <xf numFmtId="3" fontId="12" fillId="18" borderId="112" xfId="2" applyNumberFormat="1" applyFont="1" applyFill="1" applyBorder="1" applyAlignment="1" applyProtection="1">
      <alignment vertical="center"/>
      <protection locked="0"/>
    </xf>
    <xf numFmtId="3" fontId="12" fillId="18" borderId="112" xfId="2" applyNumberFormat="1" applyFont="1" applyFill="1" applyBorder="1" applyAlignment="1" applyProtection="1">
      <alignment horizontal="right" vertical="center"/>
    </xf>
    <xf numFmtId="0" fontId="4" fillId="19" borderId="0" xfId="2" applyFont="1" applyFill="1" applyAlignment="1">
      <alignment vertical="center" wrapText="1"/>
    </xf>
    <xf numFmtId="3" fontId="202" fillId="30" borderId="12" xfId="2" applyNumberFormat="1" applyFont="1" applyFill="1" applyBorder="1" applyAlignment="1" applyProtection="1">
      <alignment vertical="center"/>
    </xf>
    <xf numFmtId="3" fontId="13" fillId="18" borderId="118" xfId="2" applyNumberFormat="1" applyFont="1" applyFill="1" applyBorder="1" applyAlignment="1" applyProtection="1">
      <alignment horizontal="right" vertical="center"/>
      <protection locked="0"/>
    </xf>
    <xf numFmtId="3" fontId="13" fillId="18" borderId="99" xfId="2" applyNumberFormat="1" applyFont="1" applyFill="1" applyBorder="1" applyAlignment="1" applyProtection="1">
      <alignment horizontal="right" vertical="center"/>
      <protection locked="0"/>
    </xf>
    <xf numFmtId="3" fontId="202" fillId="30" borderId="12" xfId="2" applyNumberFormat="1" applyFont="1" applyFill="1" applyBorder="1" applyAlignment="1" applyProtection="1">
      <alignment horizontal="right" vertical="center"/>
    </xf>
    <xf numFmtId="3" fontId="202" fillId="30" borderId="12" xfId="2" applyNumberFormat="1" applyFont="1" applyFill="1" applyBorder="1" applyAlignment="1" applyProtection="1">
      <alignment horizontal="right" vertical="center"/>
      <protection locked="0"/>
    </xf>
    <xf numFmtId="3" fontId="202" fillId="30" borderId="67" xfId="2" applyNumberFormat="1" applyFont="1" applyFill="1" applyBorder="1" applyAlignment="1" applyProtection="1">
      <alignment vertical="center"/>
    </xf>
    <xf numFmtId="179" fontId="10" fillId="18" borderId="101" xfId="10" quotePrefix="1" applyNumberFormat="1" applyFont="1" applyFill="1" applyBorder="1" applyAlignment="1">
      <alignment horizontal="right" vertical="center"/>
    </xf>
    <xf numFmtId="3" fontId="12" fillId="18" borderId="114" xfId="2" applyNumberFormat="1" applyFont="1" applyFill="1" applyBorder="1" applyAlignment="1" applyProtection="1">
      <alignment horizontal="right" vertical="center"/>
    </xf>
    <xf numFmtId="0" fontId="9" fillId="18" borderId="55" xfId="10" applyFont="1" applyFill="1" applyBorder="1" applyAlignment="1">
      <alignment horizontal="left" vertical="center" wrapText="1"/>
    </xf>
    <xf numFmtId="0" fontId="9" fillId="18" borderId="75" xfId="10" applyFont="1" applyFill="1" applyBorder="1" applyAlignment="1">
      <alignment horizontal="left" vertical="center" wrapText="1"/>
    </xf>
    <xf numFmtId="0" fontId="4" fillId="18" borderId="31" xfId="10" applyFont="1" applyFill="1" applyBorder="1" applyAlignment="1">
      <alignment horizontal="left" vertical="center" wrapText="1"/>
    </xf>
    <xf numFmtId="0" fontId="9" fillId="18" borderId="111" xfId="10" applyFont="1" applyFill="1" applyBorder="1" applyAlignment="1">
      <alignment horizontal="left" vertical="center" wrapText="1"/>
    </xf>
    <xf numFmtId="179" fontId="10" fillId="18" borderId="74" xfId="10" quotePrefix="1" applyNumberFormat="1" applyFont="1" applyFill="1" applyBorder="1" applyAlignment="1">
      <alignment horizontal="right"/>
    </xf>
    <xf numFmtId="0" fontId="4" fillId="18" borderId="75" xfId="10" applyFont="1" applyFill="1" applyBorder="1" applyAlignment="1">
      <alignment horizontal="left" wrapText="1"/>
    </xf>
    <xf numFmtId="3" fontId="12" fillId="18" borderId="108" xfId="2" applyNumberFormat="1" applyFont="1" applyFill="1" applyBorder="1" applyAlignment="1" applyProtection="1">
      <alignment vertical="center"/>
      <protection locked="0"/>
    </xf>
    <xf numFmtId="179" fontId="10" fillId="18" borderId="76" xfId="10" quotePrefix="1" applyNumberFormat="1" applyFont="1" applyFill="1" applyBorder="1" applyAlignment="1">
      <alignment horizontal="right"/>
    </xf>
    <xf numFmtId="0" fontId="4" fillId="18" borderId="77" xfId="10" applyFont="1" applyFill="1" applyBorder="1" applyAlignment="1">
      <alignment horizontal="left" wrapText="1"/>
    </xf>
    <xf numFmtId="0" fontId="14" fillId="18" borderId="75" xfId="10" applyFont="1" applyFill="1" applyBorder="1" applyAlignment="1">
      <alignment horizontal="left" vertical="center" wrapText="1"/>
    </xf>
    <xf numFmtId="0" fontId="14" fillId="18" borderId="77" xfId="10" applyFont="1" applyFill="1" applyBorder="1" applyAlignment="1">
      <alignment horizontal="left" vertical="center" wrapText="1"/>
    </xf>
    <xf numFmtId="3" fontId="12" fillId="18" borderId="9" xfId="2" applyNumberFormat="1" applyFont="1" applyFill="1" applyBorder="1" applyAlignment="1" applyProtection="1">
      <alignment vertical="center"/>
      <protection locked="0"/>
    </xf>
    <xf numFmtId="3" fontId="12" fillId="18" borderId="9" xfId="2" applyNumberFormat="1" applyFont="1" applyFill="1" applyBorder="1" applyAlignment="1" applyProtection="1">
      <alignment horizontal="right" vertical="center"/>
    </xf>
    <xf numFmtId="3" fontId="13" fillId="18" borderId="82" xfId="2" applyNumberFormat="1" applyFont="1" applyFill="1" applyBorder="1" applyAlignment="1" applyProtection="1">
      <alignment horizontal="right" vertical="center"/>
      <protection locked="0"/>
    </xf>
    <xf numFmtId="0" fontId="15" fillId="18" borderId="75" xfId="10" applyFont="1" applyFill="1" applyBorder="1" applyAlignment="1">
      <alignment horizontal="left" vertical="center" wrapText="1"/>
    </xf>
    <xf numFmtId="0" fontId="15" fillId="18" borderId="77" xfId="10" applyFont="1" applyFill="1" applyBorder="1" applyAlignment="1">
      <alignment horizontal="left" vertical="center" wrapText="1"/>
    </xf>
    <xf numFmtId="3" fontId="12" fillId="18" borderId="9" xfId="2" applyNumberFormat="1" applyFont="1" applyFill="1" applyBorder="1" applyAlignment="1" applyProtection="1">
      <alignment horizontal="right" vertical="center"/>
      <protection locked="0"/>
    </xf>
    <xf numFmtId="0" fontId="15" fillId="18" borderId="43" xfId="10" applyFont="1" applyFill="1" applyBorder="1" applyAlignment="1">
      <alignment horizontal="left" wrapText="1"/>
    </xf>
    <xf numFmtId="0" fontId="15" fillId="18" borderId="77" xfId="10" applyFont="1" applyFill="1" applyBorder="1" applyAlignment="1">
      <alignment horizontal="left" wrapText="1"/>
    </xf>
    <xf numFmtId="0" fontId="15" fillId="18" borderId="75" xfId="10" applyFont="1" applyFill="1" applyBorder="1" applyAlignment="1">
      <alignment horizontal="left" wrapText="1"/>
    </xf>
    <xf numFmtId="0" fontId="15" fillId="18" borderId="52" xfId="10" applyFont="1" applyFill="1" applyBorder="1" applyAlignment="1">
      <alignment horizontal="left" wrapText="1"/>
    </xf>
    <xf numFmtId="0" fontId="4" fillId="18" borderId="119" xfId="10" applyFont="1" applyFill="1" applyBorder="1" applyAlignment="1">
      <alignment horizontal="left" vertical="center" wrapText="1"/>
    </xf>
    <xf numFmtId="3" fontId="12" fillId="18" borderId="114" xfId="2" applyNumberFormat="1" applyFont="1" applyFill="1" applyBorder="1" applyAlignment="1" applyProtection="1">
      <alignment vertical="center"/>
      <protection locked="0"/>
    </xf>
    <xf numFmtId="3" fontId="202" fillId="30" borderId="69" xfId="2" applyNumberFormat="1" applyFont="1" applyFill="1" applyBorder="1" applyAlignment="1">
      <alignment vertical="center"/>
    </xf>
    <xf numFmtId="3" fontId="202" fillId="30" borderId="14" xfId="2" applyNumberFormat="1" applyFont="1" applyFill="1" applyBorder="1" applyAlignment="1" applyProtection="1">
      <alignment vertical="center"/>
    </xf>
    <xf numFmtId="3" fontId="202" fillId="30" borderId="14" xfId="2" applyNumberFormat="1" applyFont="1" applyFill="1" applyBorder="1" applyAlignment="1">
      <alignment vertical="center"/>
    </xf>
    <xf numFmtId="3" fontId="202" fillId="30" borderId="69" xfId="2" applyNumberFormat="1" applyFont="1" applyFill="1" applyBorder="1" applyAlignment="1" applyProtection="1">
      <alignment vertical="center"/>
    </xf>
    <xf numFmtId="3" fontId="13" fillId="18" borderId="120" xfId="2" applyNumberFormat="1" applyFont="1" applyFill="1" applyBorder="1" applyAlignment="1" applyProtection="1">
      <alignment horizontal="right" vertical="center"/>
      <protection locked="0"/>
    </xf>
    <xf numFmtId="3" fontId="13" fillId="18" borderId="116" xfId="2" applyNumberFormat="1" applyFont="1" applyFill="1" applyBorder="1" applyAlignment="1" applyProtection="1">
      <alignment horizontal="right" vertical="center"/>
      <protection locked="0"/>
    </xf>
    <xf numFmtId="3" fontId="13" fillId="18" borderId="98" xfId="2" applyNumberFormat="1" applyFont="1" applyFill="1" applyBorder="1" applyAlignment="1" applyProtection="1">
      <alignment horizontal="right" vertical="center"/>
      <protection locked="0"/>
    </xf>
    <xf numFmtId="3" fontId="13" fillId="18" borderId="58" xfId="2" applyNumberFormat="1" applyFont="1" applyFill="1" applyBorder="1" applyAlignment="1" applyProtection="1">
      <alignment horizontal="right" vertical="center"/>
      <protection locked="0"/>
    </xf>
    <xf numFmtId="3" fontId="202" fillId="30" borderId="69" xfId="2" applyNumberFormat="1" applyFont="1" applyFill="1" applyBorder="1" applyAlignment="1" applyProtection="1">
      <alignment horizontal="right" vertical="center"/>
    </xf>
    <xf numFmtId="3" fontId="202" fillId="30" borderId="14" xfId="2" applyNumberFormat="1" applyFont="1" applyFill="1" applyBorder="1" applyAlignment="1" applyProtection="1">
      <alignment horizontal="right" vertical="center"/>
    </xf>
    <xf numFmtId="3" fontId="202" fillId="30" borderId="69" xfId="2" applyNumberFormat="1" applyFont="1" applyFill="1" applyBorder="1" applyAlignment="1" applyProtection="1">
      <alignment horizontal="right" vertical="center"/>
      <protection locked="0"/>
    </xf>
    <xf numFmtId="3" fontId="202" fillId="30" borderId="14" xfId="2" applyNumberFormat="1" applyFont="1" applyFill="1" applyBorder="1" applyAlignment="1" applyProtection="1">
      <alignment horizontal="right" vertical="center"/>
      <protection locked="0"/>
    </xf>
    <xf numFmtId="3" fontId="202" fillId="30" borderId="65" xfId="2" applyNumberFormat="1" applyFont="1" applyFill="1" applyBorder="1" applyAlignment="1" applyProtection="1">
      <alignment vertical="center"/>
    </xf>
    <xf numFmtId="3" fontId="202" fillId="30" borderId="66" xfId="2" applyNumberFormat="1" applyFont="1" applyFill="1" applyBorder="1" applyAlignment="1" applyProtection="1">
      <alignment vertical="center"/>
    </xf>
    <xf numFmtId="3" fontId="13" fillId="18" borderId="80" xfId="2" applyNumberFormat="1" applyFont="1" applyFill="1" applyBorder="1" applyAlignment="1" applyProtection="1">
      <alignment horizontal="right" vertical="center"/>
      <protection locked="0"/>
    </xf>
    <xf numFmtId="3" fontId="13" fillId="18" borderId="57" xfId="2" applyNumberFormat="1" applyFont="1" applyFill="1" applyBorder="1" applyAlignment="1" applyProtection="1">
      <alignment horizontal="right" vertical="center"/>
      <protection locked="0"/>
    </xf>
    <xf numFmtId="3" fontId="13" fillId="18" borderId="100" xfId="2" applyNumberFormat="1" applyFont="1" applyFill="1" applyBorder="1" applyAlignment="1" applyProtection="1">
      <alignment horizontal="right" vertical="center"/>
      <protection locked="0"/>
    </xf>
    <xf numFmtId="3" fontId="12" fillId="18" borderId="112" xfId="2" applyNumberFormat="1" applyFont="1" applyFill="1" applyBorder="1" applyAlignment="1" applyProtection="1">
      <alignment horizontal="right" vertical="center"/>
      <protection locked="0"/>
    </xf>
    <xf numFmtId="0" fontId="46" fillId="31" borderId="23" xfId="2" applyFont="1" applyFill="1" applyBorder="1" applyAlignment="1" applyProtection="1">
      <alignment horizontal="center" vertical="center" wrapText="1"/>
    </xf>
    <xf numFmtId="185" fontId="203" fillId="32" borderId="102" xfId="2" applyNumberFormat="1" applyFont="1" applyFill="1" applyBorder="1" applyAlignment="1" applyProtection="1">
      <alignment horizontal="center" vertical="center"/>
    </xf>
    <xf numFmtId="185" fontId="203" fillId="32" borderId="101" xfId="2" applyNumberFormat="1" applyFont="1" applyFill="1" applyBorder="1" applyAlignment="1" applyProtection="1">
      <alignment horizontal="center" vertical="center"/>
    </xf>
    <xf numFmtId="185" fontId="203" fillId="32" borderId="84" xfId="2" applyNumberFormat="1" applyFont="1" applyFill="1" applyBorder="1" applyAlignment="1" applyProtection="1">
      <alignment horizontal="center" vertical="center"/>
    </xf>
    <xf numFmtId="185" fontId="203" fillId="32" borderId="81" xfId="2" applyNumberFormat="1" applyFont="1" applyFill="1" applyBorder="1" applyAlignment="1" applyProtection="1">
      <alignment horizontal="center" vertical="center"/>
    </xf>
    <xf numFmtId="185" fontId="203" fillId="32" borderId="87" xfId="2" applyNumberFormat="1" applyFont="1" applyFill="1" applyBorder="1" applyAlignment="1" applyProtection="1">
      <alignment horizontal="center" vertical="center"/>
    </xf>
    <xf numFmtId="185" fontId="203" fillId="32" borderId="76" xfId="2" applyNumberFormat="1" applyFont="1" applyFill="1" applyBorder="1" applyAlignment="1" applyProtection="1">
      <alignment horizontal="center" vertical="center"/>
    </xf>
    <xf numFmtId="185" fontId="204" fillId="32" borderId="40" xfId="2" applyNumberFormat="1" applyFont="1" applyFill="1" applyBorder="1" applyAlignment="1" applyProtection="1">
      <alignment horizontal="center" vertical="center"/>
    </xf>
    <xf numFmtId="185" fontId="204" fillId="32" borderId="32" xfId="2" applyNumberFormat="1" applyFont="1" applyFill="1" applyBorder="1" applyAlignment="1" applyProtection="1">
      <alignment horizontal="center" vertical="center"/>
    </xf>
    <xf numFmtId="185" fontId="204" fillId="32" borderId="33" xfId="2" applyNumberFormat="1" applyFont="1" applyFill="1" applyBorder="1" applyAlignment="1" applyProtection="1">
      <alignment horizontal="center" vertical="center"/>
    </xf>
    <xf numFmtId="1" fontId="4" fillId="17" borderId="121" xfId="2" applyNumberFormat="1" applyFont="1" applyFill="1" applyBorder="1" applyAlignment="1">
      <alignment horizontal="left" vertical="center" wrapText="1"/>
    </xf>
    <xf numFmtId="1" fontId="205" fillId="18" borderId="122" xfId="2" applyNumberFormat="1" applyFont="1" applyFill="1" applyBorder="1" applyAlignment="1">
      <alignment horizontal="left" vertical="center" wrapText="1"/>
    </xf>
    <xf numFmtId="3" fontId="198" fillId="24" borderId="93" xfId="2" applyNumberFormat="1" applyFont="1" applyFill="1" applyBorder="1" applyAlignment="1" applyProtection="1">
      <alignment horizontal="right" vertical="center"/>
    </xf>
    <xf numFmtId="3" fontId="198" fillId="24" borderId="94" xfId="2" applyNumberFormat="1" applyFont="1" applyFill="1" applyBorder="1" applyAlignment="1" applyProtection="1">
      <alignment horizontal="right" vertical="center"/>
    </xf>
    <xf numFmtId="3" fontId="198" fillId="24" borderId="95" xfId="2" applyNumberFormat="1" applyFont="1" applyFill="1" applyBorder="1" applyAlignment="1" applyProtection="1">
      <alignment horizontal="right" vertical="center"/>
    </xf>
    <xf numFmtId="3" fontId="4" fillId="18" borderId="50" xfId="2" applyNumberFormat="1" applyFont="1" applyFill="1" applyBorder="1" applyAlignment="1" applyProtection="1">
      <alignment horizontal="right" vertical="center"/>
    </xf>
    <xf numFmtId="3" fontId="4" fillId="18" borderId="72" xfId="2" applyNumberFormat="1" applyFont="1" applyFill="1" applyBorder="1" applyAlignment="1" applyProtection="1">
      <alignment horizontal="right" vertical="center"/>
    </xf>
    <xf numFmtId="3" fontId="191" fillId="17" borderId="24" xfId="2" applyNumberFormat="1" applyFont="1" applyFill="1" applyBorder="1" applyAlignment="1" applyProtection="1">
      <alignment horizontal="right" vertical="center"/>
    </xf>
    <xf numFmtId="3" fontId="191" fillId="17" borderId="72" xfId="2" applyNumberFormat="1" applyFont="1" applyFill="1" applyBorder="1" applyAlignment="1" applyProtection="1">
      <alignment horizontal="right" vertical="center"/>
    </xf>
    <xf numFmtId="3" fontId="189" fillId="17" borderId="69" xfId="2" applyNumberFormat="1" applyFont="1" applyFill="1" applyBorder="1" applyAlignment="1" applyProtection="1">
      <alignment horizontal="right" vertical="center"/>
    </xf>
    <xf numFmtId="3" fontId="189" fillId="17" borderId="14" xfId="2" applyNumberFormat="1" applyFont="1" applyFill="1" applyBorder="1" applyAlignment="1" applyProtection="1">
      <alignment horizontal="right" vertical="center"/>
    </xf>
    <xf numFmtId="3" fontId="189" fillId="17" borderId="12" xfId="2" applyNumberFormat="1" applyFont="1" applyFill="1" applyBorder="1" applyAlignment="1" applyProtection="1">
      <alignment horizontal="right" vertical="center"/>
    </xf>
    <xf numFmtId="185" fontId="203" fillId="32" borderId="69" xfId="2" applyNumberFormat="1" applyFont="1" applyFill="1" applyBorder="1" applyAlignment="1" applyProtection="1">
      <alignment horizontal="center" vertical="center"/>
    </xf>
    <xf numFmtId="185" fontId="203" fillId="32" borderId="14" xfId="2" applyNumberFormat="1" applyFont="1" applyFill="1" applyBorder="1" applyAlignment="1" applyProtection="1">
      <alignment horizontal="center" vertical="center"/>
    </xf>
    <xf numFmtId="185" fontId="203" fillId="32" borderId="12" xfId="2" applyNumberFormat="1" applyFont="1" applyFill="1" applyBorder="1" applyAlignment="1" applyProtection="1">
      <alignment horizontal="center" vertical="center"/>
    </xf>
    <xf numFmtId="3" fontId="91" fillId="18" borderId="65" xfId="2" quotePrefix="1" applyNumberFormat="1" applyFont="1" applyFill="1" applyBorder="1" applyAlignment="1" applyProtection="1">
      <alignment horizontal="center" vertical="center"/>
    </xf>
    <xf numFmtId="3" fontId="91" fillId="18" borderId="66" xfId="2" quotePrefix="1" applyNumberFormat="1" applyFont="1" applyFill="1" applyBorder="1" applyAlignment="1" applyProtection="1">
      <alignment horizontal="center" vertical="center"/>
    </xf>
    <xf numFmtId="3" fontId="91" fillId="18" borderId="67" xfId="2" quotePrefix="1" applyNumberFormat="1" applyFont="1" applyFill="1" applyBorder="1" applyAlignment="1" applyProtection="1">
      <alignment horizontal="center" vertical="center"/>
    </xf>
    <xf numFmtId="3" fontId="4" fillId="18" borderId="9" xfId="2" applyNumberFormat="1" applyFont="1" applyFill="1" applyBorder="1" applyAlignment="1" applyProtection="1">
      <alignment horizontal="right" vertical="center"/>
    </xf>
    <xf numFmtId="3" fontId="7" fillId="17" borderId="72" xfId="2" applyNumberFormat="1" applyFont="1" applyFill="1" applyBorder="1" applyAlignment="1" applyProtection="1">
      <alignment horizontal="right" vertical="center"/>
    </xf>
    <xf numFmtId="0" fontId="4" fillId="18" borderId="0" xfId="2" applyFont="1" applyFill="1" applyAlignment="1" applyProtection="1">
      <alignment vertical="center"/>
    </xf>
    <xf numFmtId="3" fontId="4" fillId="18" borderId="0" xfId="2" applyNumberFormat="1" applyFont="1" applyFill="1" applyAlignment="1" applyProtection="1">
      <alignment horizontal="right" vertical="center"/>
    </xf>
    <xf numFmtId="3" fontId="4" fillId="18" borderId="0" xfId="2" applyNumberFormat="1" applyFont="1" applyFill="1" applyBorder="1" applyAlignment="1" applyProtection="1">
      <alignment horizontal="right"/>
    </xf>
    <xf numFmtId="0" fontId="31" fillId="18" borderId="0" xfId="2" applyFont="1" applyFill="1"/>
    <xf numFmtId="3" fontId="4" fillId="18" borderId="18" xfId="2" applyNumberFormat="1" applyFont="1" applyFill="1" applyBorder="1" applyAlignment="1" applyProtection="1">
      <alignment horizontal="right" vertical="center"/>
    </xf>
    <xf numFmtId="3" fontId="4" fillId="18" borderId="17" xfId="2" applyNumberFormat="1" applyFont="1" applyFill="1" applyBorder="1" applyAlignment="1" applyProtection="1">
      <alignment horizontal="right" vertical="center"/>
    </xf>
    <xf numFmtId="3" fontId="4" fillId="18" borderId="57" xfId="2" applyNumberFormat="1" applyFont="1" applyFill="1" applyBorder="1" applyAlignment="1" applyProtection="1">
      <alignment horizontal="right" vertical="center"/>
    </xf>
    <xf numFmtId="3" fontId="4" fillId="18" borderId="82" xfId="2" applyNumberFormat="1" applyFont="1" applyFill="1" applyBorder="1" applyAlignment="1" applyProtection="1">
      <alignment horizontal="right" vertical="center"/>
    </xf>
    <xf numFmtId="3" fontId="4" fillId="18" borderId="66" xfId="2" applyNumberFormat="1" applyFont="1" applyFill="1" applyBorder="1" applyAlignment="1" applyProtection="1">
      <alignment horizontal="right" vertical="center"/>
    </xf>
    <xf numFmtId="3" fontId="4" fillId="18" borderId="67" xfId="2" applyNumberFormat="1" applyFont="1" applyFill="1" applyBorder="1" applyAlignment="1" applyProtection="1">
      <alignment horizontal="right" vertical="center"/>
    </xf>
    <xf numFmtId="3" fontId="4" fillId="29" borderId="42" xfId="2" applyNumberFormat="1" applyFont="1" applyFill="1" applyBorder="1" applyAlignment="1" applyProtection="1">
      <alignment horizontal="right" vertical="center"/>
    </xf>
    <xf numFmtId="3" fontId="4" fillId="29" borderId="84" xfId="2" applyNumberFormat="1" applyFont="1" applyFill="1" applyBorder="1" applyAlignment="1" applyProtection="1">
      <alignment horizontal="right" vertical="center"/>
    </xf>
    <xf numFmtId="3" fontId="4" fillId="29" borderId="48" xfId="2" applyNumberFormat="1" applyFont="1" applyFill="1" applyBorder="1" applyAlignment="1" applyProtection="1">
      <alignment horizontal="right" vertical="center"/>
    </xf>
    <xf numFmtId="3" fontId="4" fillId="29" borderId="97" xfId="2" applyNumberFormat="1" applyFont="1" applyFill="1" applyBorder="1" applyAlignment="1" applyProtection="1">
      <alignment horizontal="right" vertical="center"/>
    </xf>
    <xf numFmtId="3" fontId="12" fillId="18" borderId="14" xfId="2" applyNumberFormat="1" applyFont="1" applyFill="1" applyBorder="1" applyAlignment="1" applyProtection="1">
      <alignment horizontal="right" vertical="center"/>
    </xf>
    <xf numFmtId="3" fontId="12" fillId="18" borderId="12" xfId="2" applyNumberFormat="1" applyFont="1" applyFill="1" applyBorder="1" applyAlignment="1" applyProtection="1">
      <alignment horizontal="right" vertical="center"/>
    </xf>
    <xf numFmtId="3" fontId="4" fillId="29" borderId="47" xfId="2" applyNumberFormat="1" applyFont="1" applyFill="1" applyBorder="1" applyAlignment="1" applyProtection="1">
      <alignment horizontal="right" vertical="center"/>
    </xf>
    <xf numFmtId="3" fontId="4" fillId="29" borderId="91" xfId="2" applyNumberFormat="1" applyFont="1" applyFill="1" applyBorder="1" applyAlignment="1" applyProtection="1">
      <alignment horizontal="right" vertical="center"/>
    </xf>
    <xf numFmtId="3" fontId="12" fillId="18" borderId="14" xfId="0" applyNumberFormat="1" applyFont="1" applyFill="1" applyBorder="1" applyAlignment="1" applyProtection="1">
      <alignment horizontal="right" vertical="center"/>
    </xf>
    <xf numFmtId="3" fontId="12" fillId="18" borderId="12" xfId="0" applyNumberFormat="1" applyFont="1" applyFill="1" applyBorder="1" applyAlignment="1" applyProtection="1">
      <alignment horizontal="right" vertical="center"/>
    </xf>
    <xf numFmtId="3" fontId="4" fillId="29" borderId="116" xfId="0" applyNumberFormat="1" applyFont="1" applyFill="1" applyBorder="1" applyAlignment="1" applyProtection="1">
      <alignment horizontal="right" vertical="center"/>
    </xf>
    <xf numFmtId="3" fontId="4" fillId="29" borderId="118" xfId="0" applyNumberFormat="1" applyFont="1" applyFill="1" applyBorder="1" applyAlignment="1" applyProtection="1">
      <alignment horizontal="right" vertical="center"/>
    </xf>
    <xf numFmtId="3" fontId="4" fillId="29" borderId="48" xfId="0" applyNumberFormat="1" applyFont="1" applyFill="1" applyBorder="1" applyAlignment="1" applyProtection="1">
      <alignment horizontal="right" vertical="center"/>
    </xf>
    <xf numFmtId="3" fontId="4" fillId="29" borderId="97" xfId="0" applyNumberFormat="1" applyFont="1" applyFill="1" applyBorder="1" applyAlignment="1" applyProtection="1">
      <alignment horizontal="right" vertical="center"/>
    </xf>
    <xf numFmtId="3" fontId="4" fillId="29" borderId="116" xfId="2" applyNumberFormat="1" applyFont="1" applyFill="1" applyBorder="1" applyAlignment="1" applyProtection="1">
      <alignment horizontal="right" vertical="center"/>
    </xf>
    <xf numFmtId="3" fontId="4" fillId="29" borderId="118" xfId="2" applyNumberFormat="1" applyFont="1" applyFill="1" applyBorder="1" applyAlignment="1" applyProtection="1">
      <alignment horizontal="right" vertical="center"/>
    </xf>
    <xf numFmtId="3" fontId="12" fillId="18" borderId="94" xfId="2" applyNumberFormat="1" applyFont="1" applyFill="1" applyBorder="1" applyAlignment="1" applyProtection="1">
      <alignment horizontal="right" vertical="center"/>
    </xf>
    <xf numFmtId="3" fontId="12" fillId="18" borderId="95" xfId="2" applyNumberFormat="1" applyFont="1" applyFill="1" applyBorder="1" applyAlignment="1" applyProtection="1">
      <alignment horizontal="right" vertical="center"/>
    </xf>
    <xf numFmtId="0" fontId="44" fillId="23" borderId="78" xfId="0" quotePrefix="1" applyFont="1" applyFill="1" applyBorder="1" applyAlignment="1" applyProtection="1">
      <alignment horizontal="left"/>
    </xf>
    <xf numFmtId="0" fontId="46" fillId="23" borderId="78" xfId="0" applyFont="1" applyFill="1" applyBorder="1" applyAlignment="1" applyProtection="1">
      <alignment horizontal="left"/>
    </xf>
    <xf numFmtId="0" fontId="46" fillId="23" borderId="78" xfId="0" quotePrefix="1" applyFont="1" applyFill="1" applyBorder="1" applyAlignment="1" applyProtection="1">
      <alignment horizontal="left"/>
    </xf>
    <xf numFmtId="3" fontId="46" fillId="23" borderId="78" xfId="0" applyNumberFormat="1" applyFont="1" applyFill="1" applyBorder="1" applyAlignment="1" applyProtection="1"/>
    <xf numFmtId="0" fontId="35" fillId="18" borderId="9" xfId="0" applyFont="1" applyFill="1" applyBorder="1" applyAlignment="1" applyProtection="1">
      <alignment horizontal="left"/>
    </xf>
    <xf numFmtId="0" fontId="35" fillId="18" borderId="24" xfId="0" applyFont="1" applyFill="1" applyBorder="1" applyAlignment="1" applyProtection="1">
      <alignment horizontal="left"/>
    </xf>
    <xf numFmtId="0" fontId="35" fillId="18" borderId="123" xfId="0" applyFont="1" applyFill="1" applyBorder="1" applyAlignment="1" applyProtection="1">
      <alignment horizontal="left"/>
    </xf>
    <xf numFmtId="0" fontId="35" fillId="18" borderId="28" xfId="0" applyFont="1" applyFill="1" applyBorder="1" applyAlignment="1" applyProtection="1">
      <alignment horizontal="left"/>
    </xf>
    <xf numFmtId="0" fontId="35" fillId="18" borderId="7" xfId="0" applyFont="1" applyFill="1" applyBorder="1" applyAlignment="1" applyProtection="1">
      <alignment horizontal="left"/>
    </xf>
    <xf numFmtId="0" fontId="35" fillId="18" borderId="0" xfId="0" applyFont="1" applyFill="1" applyBorder="1" applyProtection="1"/>
    <xf numFmtId="0" fontId="46" fillId="18" borderId="9" xfId="0" quotePrefix="1" applyFont="1" applyFill="1" applyBorder="1" applyAlignment="1" applyProtection="1">
      <alignment horizontal="center"/>
    </xf>
    <xf numFmtId="0" fontId="46" fillId="18" borderId="8" xfId="0" quotePrefix="1" applyFont="1" applyFill="1" applyBorder="1" applyAlignment="1" applyProtection="1">
      <alignment horizontal="center"/>
    </xf>
    <xf numFmtId="0" fontId="46" fillId="18" borderId="28" xfId="0" quotePrefix="1" applyFont="1" applyFill="1" applyBorder="1" applyAlignment="1" applyProtection="1">
      <alignment horizontal="center"/>
    </xf>
    <xf numFmtId="0" fontId="35" fillId="18" borderId="9" xfId="0" applyFont="1" applyFill="1" applyBorder="1" applyAlignment="1" applyProtection="1">
      <alignment horizontal="center"/>
    </xf>
    <xf numFmtId="0" fontId="35" fillId="18" borderId="9" xfId="0" applyFont="1" applyFill="1" applyBorder="1" applyProtection="1"/>
    <xf numFmtId="0" fontId="111" fillId="18" borderId="0" xfId="0" applyFont="1" applyFill="1" applyProtection="1"/>
    <xf numFmtId="176" fontId="46" fillId="18" borderId="124" xfId="0" applyNumberFormat="1" applyFont="1" applyFill="1" applyBorder="1" applyProtection="1"/>
    <xf numFmtId="176" fontId="46" fillId="18" borderId="125" xfId="0" applyNumberFormat="1" applyFont="1" applyFill="1" applyBorder="1" applyProtection="1"/>
    <xf numFmtId="0" fontId="46" fillId="18" borderId="9" xfId="0" applyFont="1" applyFill="1" applyBorder="1" applyAlignment="1" applyProtection="1"/>
    <xf numFmtId="0" fontId="35" fillId="18" borderId="9" xfId="0" quotePrefix="1" applyFont="1" applyFill="1" applyBorder="1" applyAlignment="1" applyProtection="1">
      <alignment horizontal="left"/>
    </xf>
    <xf numFmtId="3" fontId="35" fillId="18" borderId="9" xfId="0" quotePrefix="1" applyNumberFormat="1" applyFont="1" applyFill="1" applyBorder="1" applyAlignment="1" applyProtection="1"/>
    <xf numFmtId="0" fontId="46" fillId="18" borderId="9" xfId="0" applyFont="1" applyFill="1" applyBorder="1" applyAlignment="1" applyProtection="1">
      <alignment horizontal="left"/>
    </xf>
    <xf numFmtId="3" fontId="46" fillId="18" borderId="9" xfId="0" applyNumberFormat="1" applyFont="1" applyFill="1" applyBorder="1" applyAlignment="1" applyProtection="1">
      <alignment horizontal="right"/>
    </xf>
    <xf numFmtId="176" fontId="35" fillId="18" borderId="4" xfId="0" applyNumberFormat="1" applyFont="1" applyFill="1" applyBorder="1" applyProtection="1"/>
    <xf numFmtId="1" fontId="46" fillId="18" borderId="21" xfId="0" applyNumberFormat="1" applyFont="1" applyFill="1" applyBorder="1" applyAlignment="1" applyProtection="1"/>
    <xf numFmtId="1" fontId="46" fillId="18" borderId="22" xfId="0" applyNumberFormat="1" applyFont="1" applyFill="1" applyBorder="1" applyAlignment="1" applyProtection="1"/>
    <xf numFmtId="0" fontId="35" fillId="18" borderId="2" xfId="0" applyFont="1" applyFill="1" applyBorder="1" applyAlignment="1" applyProtection="1">
      <alignment horizontal="left"/>
    </xf>
    <xf numFmtId="0" fontId="35" fillId="18" borderId="4" xfId="0" applyFont="1" applyFill="1" applyBorder="1" applyAlignment="1" applyProtection="1">
      <alignment horizontal="left"/>
    </xf>
    <xf numFmtId="1" fontId="46" fillId="18" borderId="1" xfId="0" applyNumberFormat="1" applyFont="1" applyFill="1" applyBorder="1" applyProtection="1"/>
    <xf numFmtId="1" fontId="46" fillId="18" borderId="5" xfId="0" applyNumberFormat="1" applyFont="1" applyFill="1" applyBorder="1" applyProtection="1"/>
    <xf numFmtId="0" fontId="35" fillId="18" borderId="0" xfId="0" applyFont="1" applyFill="1" applyBorder="1" applyAlignment="1" applyProtection="1">
      <alignment horizontal="left"/>
    </xf>
    <xf numFmtId="1" fontId="46" fillId="18" borderId="0" xfId="0" applyNumberFormat="1" applyFont="1" applyFill="1" applyBorder="1" applyProtection="1"/>
    <xf numFmtId="0" fontId="46" fillId="18" borderId="0" xfId="0" applyFont="1" applyFill="1" applyBorder="1" applyAlignment="1" applyProtection="1">
      <alignment horizontal="left"/>
    </xf>
    <xf numFmtId="0" fontId="46" fillId="18" borderId="0" xfId="0" applyFont="1" applyFill="1" applyBorder="1" applyProtection="1"/>
    <xf numFmtId="176" fontId="112" fillId="18" borderId="0" xfId="0" quotePrefix="1" applyNumberFormat="1" applyFont="1" applyFill="1" applyBorder="1" applyAlignment="1" applyProtection="1">
      <alignment horizontal="left"/>
    </xf>
    <xf numFmtId="0" fontId="43" fillId="18" borderId="0" xfId="0" applyFont="1" applyFill="1" applyProtection="1"/>
    <xf numFmtId="0" fontId="35" fillId="18" borderId="40" xfId="0" applyFont="1" applyFill="1" applyBorder="1" applyAlignment="1" applyProtection="1">
      <alignment horizontal="left"/>
    </xf>
    <xf numFmtId="3" fontId="35" fillId="18" borderId="40" xfId="0" quotePrefix="1" applyNumberFormat="1" applyFont="1" applyFill="1" applyBorder="1" applyAlignment="1" applyProtection="1"/>
    <xf numFmtId="0" fontId="35" fillId="18" borderId="37" xfId="0" applyFont="1" applyFill="1" applyBorder="1" applyAlignment="1" applyProtection="1">
      <alignment horizontal="left"/>
    </xf>
    <xf numFmtId="3" fontId="35" fillId="18" borderId="37" xfId="0" quotePrefix="1" applyNumberFormat="1" applyFont="1" applyFill="1" applyBorder="1" applyAlignment="1" applyProtection="1"/>
    <xf numFmtId="0" fontId="35" fillId="18" borderId="126" xfId="0" applyFont="1" applyFill="1" applyBorder="1" applyAlignment="1" applyProtection="1">
      <alignment horizontal="left"/>
    </xf>
    <xf numFmtId="0" fontId="35" fillId="18" borderId="127" xfId="0" applyFont="1" applyFill="1" applyBorder="1" applyAlignment="1" applyProtection="1">
      <alignment horizontal="left"/>
    </xf>
    <xf numFmtId="0" fontId="35" fillId="18" borderId="128" xfId="0" applyFont="1" applyFill="1" applyBorder="1" applyAlignment="1" applyProtection="1">
      <alignment horizontal="left"/>
    </xf>
    <xf numFmtId="0" fontId="113" fillId="18" borderId="128" xfId="0" applyFont="1" applyFill="1" applyBorder="1" applyAlignment="1" applyProtection="1">
      <alignment horizontal="left"/>
    </xf>
    <xf numFmtId="0" fontId="35" fillId="18" borderId="129" xfId="0" applyFont="1" applyFill="1" applyBorder="1" applyAlignment="1" applyProtection="1">
      <alignment horizontal="left"/>
    </xf>
    <xf numFmtId="0" fontId="35" fillId="18" borderId="32" xfId="0" applyFont="1" applyFill="1" applyBorder="1" applyAlignment="1" applyProtection="1">
      <alignment horizontal="left"/>
    </xf>
    <xf numFmtId="0" fontId="44" fillId="21" borderId="78" xfId="0" applyFont="1" applyFill="1" applyBorder="1" applyAlignment="1" applyProtection="1">
      <alignment horizontal="left"/>
    </xf>
    <xf numFmtId="0" fontId="35" fillId="21" borderId="78" xfId="0" applyFont="1" applyFill="1" applyBorder="1" applyAlignment="1" applyProtection="1">
      <alignment horizontal="left"/>
    </xf>
    <xf numFmtId="0" fontId="46" fillId="21" borderId="78" xfId="0" quotePrefix="1" applyFont="1" applyFill="1" applyBorder="1" applyAlignment="1" applyProtection="1">
      <alignment horizontal="left"/>
    </xf>
    <xf numFmtId="3" fontId="46" fillId="21" borderId="78" xfId="0" applyNumberFormat="1" applyFont="1" applyFill="1" applyBorder="1" applyAlignment="1" applyProtection="1"/>
    <xf numFmtId="0" fontId="35" fillId="17" borderId="40" xfId="0" applyFont="1" applyFill="1" applyBorder="1" applyAlignment="1" applyProtection="1">
      <alignment horizontal="left"/>
    </xf>
    <xf numFmtId="1" fontId="46" fillId="17" borderId="40" xfId="0" applyNumberFormat="1" applyFont="1" applyFill="1" applyBorder="1" applyAlignment="1" applyProtection="1"/>
    <xf numFmtId="0" fontId="35" fillId="17" borderId="32" xfId="0" applyFont="1" applyFill="1" applyBorder="1" applyAlignment="1" applyProtection="1">
      <alignment horizontal="left"/>
    </xf>
    <xf numFmtId="1" fontId="46" fillId="17" borderId="32" xfId="0" applyNumberFormat="1" applyFont="1" applyFill="1" applyBorder="1" applyAlignment="1" applyProtection="1"/>
    <xf numFmtId="0" fontId="35" fillId="17" borderId="130" xfId="0" applyFont="1" applyFill="1" applyBorder="1" applyAlignment="1" applyProtection="1">
      <alignment horizontal="left"/>
    </xf>
    <xf numFmtId="1" fontId="46" fillId="17" borderId="37" xfId="0" applyNumberFormat="1" applyFont="1" applyFill="1" applyBorder="1" applyAlignment="1" applyProtection="1"/>
    <xf numFmtId="3" fontId="35" fillId="18" borderId="129" xfId="0" applyNumberFormat="1" applyFont="1" applyFill="1" applyBorder="1" applyAlignment="1" applyProtection="1"/>
    <xf numFmtId="3" fontId="35" fillId="18" borderId="32" xfId="0" applyNumberFormat="1" applyFont="1" applyFill="1" applyBorder="1" applyAlignment="1" applyProtection="1"/>
    <xf numFmtId="3" fontId="35" fillId="18" borderId="40" xfId="0" applyNumberFormat="1" applyFont="1" applyFill="1" applyBorder="1" applyAlignment="1" applyProtection="1"/>
    <xf numFmtId="3" fontId="35" fillId="18" borderId="33" xfId="0" applyNumberFormat="1" applyFont="1" applyFill="1" applyBorder="1" applyAlignment="1" applyProtection="1"/>
    <xf numFmtId="3" fontId="35" fillId="18" borderId="26" xfId="0" applyNumberFormat="1" applyFont="1" applyFill="1" applyBorder="1" applyAlignment="1" applyProtection="1"/>
    <xf numFmtId="3" fontId="35" fillId="18" borderId="7" xfId="0" applyNumberFormat="1" applyFont="1" applyFill="1" applyBorder="1" applyAlignment="1" applyProtection="1"/>
    <xf numFmtId="3" fontId="35" fillId="18" borderId="28" xfId="0" applyNumberFormat="1" applyFont="1" applyFill="1" applyBorder="1" applyAlignment="1" applyProtection="1"/>
    <xf numFmtId="3" fontId="35" fillId="18" borderId="24" xfId="0" applyNumberFormat="1" applyFont="1" applyFill="1" applyBorder="1" applyAlignment="1" applyProtection="1"/>
    <xf numFmtId="0" fontId="35" fillId="18" borderId="129" xfId="0" quotePrefix="1" applyFont="1" applyFill="1" applyBorder="1" applyAlignment="1" applyProtection="1">
      <alignment horizontal="left"/>
    </xf>
    <xf numFmtId="0" fontId="35" fillId="18" borderId="32" xfId="0" quotePrefix="1" applyFont="1" applyFill="1" applyBorder="1" applyAlignment="1" applyProtection="1">
      <alignment horizontal="left"/>
    </xf>
    <xf numFmtId="0" fontId="35" fillId="18" borderId="33" xfId="0" applyFont="1" applyFill="1" applyBorder="1" applyAlignment="1" applyProtection="1">
      <alignment horizontal="left"/>
    </xf>
    <xf numFmtId="0" fontId="35" fillId="18" borderId="37" xfId="0" quotePrefix="1" applyFont="1" applyFill="1" applyBorder="1" applyAlignment="1" applyProtection="1">
      <alignment horizontal="left"/>
    </xf>
    <xf numFmtId="0" fontId="35" fillId="18" borderId="33" xfId="0" quotePrefix="1" applyFont="1" applyFill="1" applyBorder="1" applyAlignment="1" applyProtection="1">
      <alignment horizontal="left"/>
    </xf>
    <xf numFmtId="0" fontId="113" fillId="18" borderId="33" xfId="0" applyFont="1" applyFill="1" applyBorder="1" applyAlignment="1" applyProtection="1">
      <alignment horizontal="left"/>
    </xf>
    <xf numFmtId="0" fontId="44" fillId="24" borderId="78" xfId="0" quotePrefix="1" applyFont="1" applyFill="1" applyBorder="1" applyAlignment="1" applyProtection="1">
      <alignment horizontal="left"/>
    </xf>
    <xf numFmtId="0" fontId="46" fillId="24" borderId="78" xfId="0" applyFont="1" applyFill="1" applyBorder="1" applyAlignment="1" applyProtection="1">
      <alignment horizontal="left"/>
    </xf>
    <xf numFmtId="0" fontId="46" fillId="24" borderId="78" xfId="0" quotePrefix="1" applyFont="1" applyFill="1" applyBorder="1" applyAlignment="1" applyProtection="1">
      <alignment horizontal="left"/>
    </xf>
    <xf numFmtId="3" fontId="46" fillId="24" borderId="78" xfId="0" applyNumberFormat="1" applyFont="1" applyFill="1" applyBorder="1" applyAlignment="1" applyProtection="1"/>
    <xf numFmtId="0" fontId="35" fillId="18" borderId="38" xfId="0" quotePrefix="1" applyFont="1" applyFill="1" applyBorder="1" applyAlignment="1" applyProtection="1">
      <alignment horizontal="left"/>
    </xf>
    <xf numFmtId="0" fontId="35" fillId="18" borderId="38" xfId="0" applyFont="1" applyFill="1" applyBorder="1" applyAlignment="1" applyProtection="1">
      <alignment horizontal="left"/>
    </xf>
    <xf numFmtId="3" fontId="35" fillId="18" borderId="38" xfId="0" applyNumberFormat="1" applyFont="1" applyFill="1" applyBorder="1" applyAlignment="1" applyProtection="1"/>
    <xf numFmtId="0" fontId="35" fillId="23" borderId="24" xfId="0" applyFont="1" applyFill="1" applyBorder="1" applyAlignment="1" applyProtection="1">
      <alignment horizontal="left"/>
    </xf>
    <xf numFmtId="3" fontId="35" fillId="23" borderId="24" xfId="0" applyNumberFormat="1" applyFont="1" applyFill="1" applyBorder="1" applyAlignment="1" applyProtection="1"/>
    <xf numFmtId="0" fontId="35" fillId="23" borderId="40" xfId="0" applyFont="1" applyFill="1" applyBorder="1" applyAlignment="1" applyProtection="1">
      <alignment horizontal="left"/>
    </xf>
    <xf numFmtId="0" fontId="35" fillId="23" borderId="40" xfId="0" quotePrefix="1" applyFont="1" applyFill="1" applyBorder="1" applyAlignment="1" applyProtection="1">
      <alignment horizontal="left"/>
    </xf>
    <xf numFmtId="3" fontId="35" fillId="23" borderId="40" xfId="0" applyNumberFormat="1" applyFont="1" applyFill="1" applyBorder="1" applyAlignment="1" applyProtection="1"/>
    <xf numFmtId="0" fontId="35" fillId="23" borderId="37" xfId="0" applyFont="1" applyFill="1" applyBorder="1" applyAlignment="1" applyProtection="1">
      <alignment horizontal="left"/>
    </xf>
    <xf numFmtId="0" fontId="113" fillId="23" borderId="130" xfId="0" applyFont="1" applyFill="1" applyBorder="1" applyAlignment="1" applyProtection="1">
      <alignment horizontal="left"/>
    </xf>
    <xf numFmtId="0" fontId="35" fillId="23" borderId="37" xfId="0" quotePrefix="1" applyFont="1" applyFill="1" applyBorder="1" applyAlignment="1" applyProtection="1">
      <alignment horizontal="left"/>
    </xf>
    <xf numFmtId="3" fontId="35" fillId="23" borderId="37" xfId="0" applyNumberFormat="1" applyFont="1" applyFill="1" applyBorder="1" applyAlignment="1" applyProtection="1"/>
    <xf numFmtId="3" fontId="35" fillId="18" borderId="32" xfId="0" quotePrefix="1" applyNumberFormat="1" applyFont="1" applyFill="1" applyBorder="1" applyAlignment="1" applyProtection="1"/>
    <xf numFmtId="3" fontId="35" fillId="18" borderId="33" xfId="0" quotePrefix="1" applyNumberFormat="1" applyFont="1" applyFill="1" applyBorder="1" applyAlignment="1" applyProtection="1"/>
    <xf numFmtId="175" fontId="35" fillId="18" borderId="38" xfId="16" applyFont="1" applyFill="1" applyBorder="1" applyAlignment="1" applyProtection="1">
      <alignment horizontal="left"/>
    </xf>
    <xf numFmtId="0" fontId="113" fillId="18" borderId="38" xfId="0" applyFont="1" applyFill="1" applyBorder="1" applyAlignment="1" applyProtection="1">
      <alignment horizontal="left"/>
    </xf>
    <xf numFmtId="3" fontId="35" fillId="18" borderId="38" xfId="0" quotePrefix="1" applyNumberFormat="1" applyFont="1" applyFill="1" applyBorder="1" applyAlignment="1" applyProtection="1"/>
    <xf numFmtId="0" fontId="35" fillId="33" borderId="24" xfId="0" applyFont="1" applyFill="1" applyBorder="1" applyAlignment="1" applyProtection="1">
      <alignment horizontal="left"/>
    </xf>
    <xf numFmtId="0" fontId="35" fillId="33" borderId="24" xfId="0" quotePrefix="1" applyFont="1" applyFill="1" applyBorder="1" applyAlignment="1" applyProtection="1">
      <alignment horizontal="left"/>
    </xf>
    <xf numFmtId="3" fontId="35" fillId="33" borderId="24" xfId="0" quotePrefix="1" applyNumberFormat="1" applyFont="1" applyFill="1" applyBorder="1" applyAlignment="1" applyProtection="1"/>
    <xf numFmtId="0" fontId="44" fillId="26" borderId="78" xfId="0" applyFont="1" applyFill="1" applyBorder="1" applyAlignment="1" applyProtection="1">
      <alignment horizontal="left"/>
    </xf>
    <xf numFmtId="0" fontId="46" fillId="26" borderId="78" xfId="0" applyFont="1" applyFill="1" applyBorder="1" applyAlignment="1" applyProtection="1">
      <alignment horizontal="left"/>
    </xf>
    <xf numFmtId="3" fontId="46" fillId="26" borderId="78" xfId="0" applyNumberFormat="1" applyFont="1" applyFill="1" applyBorder="1" applyAlignment="1" applyProtection="1"/>
    <xf numFmtId="3" fontId="197" fillId="26" borderId="94" xfId="2" applyNumberFormat="1" applyFont="1" applyFill="1" applyBorder="1" applyAlignment="1" applyProtection="1">
      <alignment vertical="center"/>
    </xf>
    <xf numFmtId="1" fontId="35" fillId="0" borderId="40" xfId="0" quotePrefix="1" applyNumberFormat="1" applyFont="1" applyBorder="1" applyAlignment="1" applyProtection="1"/>
    <xf numFmtId="176" fontId="35" fillId="0" borderId="117" xfId="0" applyNumberFormat="1" applyFont="1" applyBorder="1" applyProtection="1"/>
    <xf numFmtId="3" fontId="35" fillId="0" borderId="32" xfId="0" quotePrefix="1" applyNumberFormat="1" applyFont="1" applyBorder="1" applyAlignment="1" applyProtection="1"/>
    <xf numFmtId="176" fontId="35" fillId="0" borderId="45" xfId="0" applyNumberFormat="1" applyFont="1" applyBorder="1" applyProtection="1"/>
    <xf numFmtId="176" fontId="35" fillId="18" borderId="32" xfId="0" applyNumberFormat="1" applyFont="1" applyFill="1" applyBorder="1" applyProtection="1"/>
    <xf numFmtId="1" fontId="35" fillId="0" borderId="32" xfId="0" quotePrefix="1" applyNumberFormat="1" applyFont="1" applyBorder="1" applyAlignment="1" applyProtection="1"/>
    <xf numFmtId="1" fontId="46" fillId="0" borderId="32" xfId="0" applyNumberFormat="1" applyFont="1" applyBorder="1" applyAlignment="1" applyProtection="1"/>
    <xf numFmtId="1" fontId="46" fillId="0" borderId="34" xfId="0" applyNumberFormat="1" applyFont="1" applyBorder="1" applyAlignment="1" applyProtection="1"/>
    <xf numFmtId="176" fontId="35" fillId="0" borderId="55" xfId="0" applyNumberFormat="1" applyFont="1" applyBorder="1" applyProtection="1"/>
    <xf numFmtId="0" fontId="46" fillId="18" borderId="38" xfId="0" quotePrefix="1" applyFont="1" applyFill="1" applyBorder="1" applyAlignment="1" applyProtection="1">
      <alignment horizontal="left"/>
    </xf>
    <xf numFmtId="0" fontId="35" fillId="29" borderId="40" xfId="0" applyFont="1" applyFill="1" applyBorder="1" applyAlignment="1" applyProtection="1">
      <alignment horizontal="left"/>
    </xf>
    <xf numFmtId="3" fontId="35" fillId="29" borderId="40" xfId="0" quotePrefix="1" applyNumberFormat="1" applyFont="1" applyFill="1" applyBorder="1" applyAlignment="1" applyProtection="1"/>
    <xf numFmtId="0" fontId="35" fillId="29" borderId="32" xfId="0" applyFont="1" applyFill="1" applyBorder="1" applyAlignment="1" applyProtection="1">
      <alignment horizontal="left"/>
    </xf>
    <xf numFmtId="3" fontId="35" fillId="29" borderId="32" xfId="0" quotePrefix="1" applyNumberFormat="1" applyFont="1" applyFill="1" applyBorder="1" applyAlignment="1" applyProtection="1"/>
    <xf numFmtId="176" fontId="35" fillId="29" borderId="32" xfId="0" applyNumberFormat="1" applyFont="1" applyFill="1" applyBorder="1" applyProtection="1"/>
    <xf numFmtId="176" fontId="35" fillId="29" borderId="37" xfId="0" applyNumberFormat="1" applyFont="1" applyFill="1" applyBorder="1" applyProtection="1"/>
    <xf numFmtId="3" fontId="35" fillId="29" borderId="37" xfId="0" quotePrefix="1" applyNumberFormat="1" applyFont="1" applyFill="1" applyBorder="1" applyAlignment="1" applyProtection="1"/>
    <xf numFmtId="0" fontId="35" fillId="29" borderId="37" xfId="0" applyFont="1" applyFill="1" applyBorder="1" applyAlignment="1" applyProtection="1">
      <alignment horizontal="left"/>
    </xf>
    <xf numFmtId="0" fontId="35" fillId="29" borderId="40" xfId="0" quotePrefix="1" applyFont="1" applyFill="1" applyBorder="1" applyAlignment="1" applyProtection="1">
      <alignment horizontal="left"/>
    </xf>
    <xf numFmtId="0" fontId="46" fillId="29" borderId="37" xfId="0" applyFont="1" applyFill="1" applyBorder="1" applyAlignment="1" applyProtection="1">
      <alignment horizontal="left"/>
    </xf>
    <xf numFmtId="0" fontId="35" fillId="29" borderId="27" xfId="0" applyFont="1" applyFill="1" applyBorder="1" applyAlignment="1" applyProtection="1">
      <alignment horizontal="left"/>
    </xf>
    <xf numFmtId="3" fontId="35" fillId="29" borderId="27" xfId="0" applyNumberFormat="1" applyFont="1" applyFill="1" applyBorder="1" applyAlignment="1" applyProtection="1"/>
    <xf numFmtId="3" fontId="46" fillId="34" borderId="9" xfId="0" applyNumberFormat="1" applyFont="1" applyFill="1" applyBorder="1" applyAlignment="1" applyProtection="1">
      <alignment horizontal="right"/>
    </xf>
    <xf numFmtId="3" fontId="115" fillId="17" borderId="40" xfId="0" applyNumberFormat="1" applyFont="1" applyFill="1" applyBorder="1" applyAlignment="1" applyProtection="1"/>
    <xf numFmtId="3" fontId="115" fillId="17" borderId="32" xfId="0" applyNumberFormat="1" applyFont="1" applyFill="1" applyBorder="1" applyAlignment="1" applyProtection="1"/>
    <xf numFmtId="3" fontId="115" fillId="17" borderId="37" xfId="0" applyNumberFormat="1" applyFont="1" applyFill="1" applyBorder="1" applyAlignment="1" applyProtection="1"/>
    <xf numFmtId="0" fontId="46" fillId="21" borderId="78" xfId="0" applyFont="1" applyFill="1" applyBorder="1" applyAlignment="1" applyProtection="1">
      <alignment horizontal="left"/>
    </xf>
    <xf numFmtId="0" fontId="44" fillId="21" borderId="131" xfId="0" applyFont="1" applyFill="1" applyBorder="1" applyAlignment="1" applyProtection="1">
      <alignment horizontal="left"/>
    </xf>
    <xf numFmtId="0" fontId="46" fillId="21" borderId="131" xfId="0" applyFont="1" applyFill="1" applyBorder="1" applyAlignment="1" applyProtection="1">
      <alignment horizontal="left"/>
    </xf>
    <xf numFmtId="0" fontId="112" fillId="18" borderId="0" xfId="0" applyFont="1" applyFill="1" applyAlignment="1" applyProtection="1">
      <alignment horizontal="left"/>
    </xf>
    <xf numFmtId="0" fontId="35" fillId="18" borderId="0" xfId="0" applyFont="1" applyFill="1" applyAlignment="1" applyProtection="1">
      <alignment horizontal="center" vertical="center"/>
    </xf>
    <xf numFmtId="0" fontId="111" fillId="18" borderId="0" xfId="0" applyFont="1" applyFill="1" applyAlignment="1" applyProtection="1">
      <alignment horizontal="right"/>
    </xf>
    <xf numFmtId="0" fontId="111" fillId="18" borderId="0" xfId="0" quotePrefix="1" applyFont="1" applyFill="1" applyAlignment="1" applyProtection="1">
      <alignment horizontal="left"/>
    </xf>
    <xf numFmtId="0" fontId="35" fillId="18" borderId="15" xfId="0" applyFont="1" applyFill="1" applyBorder="1" applyProtection="1"/>
    <xf numFmtId="0" fontId="46" fillId="18" borderId="15" xfId="0" applyFont="1" applyFill="1" applyBorder="1" applyProtection="1"/>
    <xf numFmtId="0" fontId="44" fillId="18" borderId="0" xfId="0" applyFont="1" applyFill="1" applyAlignment="1" applyProtection="1">
      <alignment horizontal="left"/>
    </xf>
    <xf numFmtId="0" fontId="46" fillId="18" borderId="0" xfId="0" applyFont="1" applyFill="1" applyAlignment="1" applyProtection="1">
      <alignment horizontal="left"/>
    </xf>
    <xf numFmtId="0" fontId="111" fillId="18" borderId="0" xfId="0" applyFont="1" applyFill="1" applyBorder="1" applyProtection="1"/>
    <xf numFmtId="0" fontId="42" fillId="18" borderId="0" xfId="0" quotePrefix="1" applyFont="1" applyFill="1" applyBorder="1" applyAlignment="1" applyProtection="1">
      <alignment horizontal="left"/>
    </xf>
    <xf numFmtId="0" fontId="44" fillId="18" borderId="0" xfId="0" applyFont="1" applyFill="1" applyProtection="1"/>
    <xf numFmtId="0" fontId="46" fillId="18" borderId="0" xfId="0" quotePrefix="1" applyFont="1" applyFill="1" applyAlignment="1" applyProtection="1">
      <alignment horizontal="left"/>
    </xf>
    <xf numFmtId="176" fontId="46" fillId="18" borderId="8" xfId="0" applyNumberFormat="1" applyFont="1" applyFill="1" applyBorder="1" applyAlignment="1" applyProtection="1">
      <alignment horizontal="center" vertical="center" wrapText="1"/>
    </xf>
    <xf numFmtId="0" fontId="46" fillId="18" borderId="8" xfId="0" applyFont="1" applyFill="1" applyBorder="1" applyAlignment="1" applyProtection="1">
      <alignment horizontal="center"/>
    </xf>
    <xf numFmtId="0" fontId="43" fillId="18" borderId="8" xfId="0" applyFont="1" applyFill="1" applyBorder="1" applyProtection="1"/>
    <xf numFmtId="0" fontId="46" fillId="18" borderId="8" xfId="0" applyFont="1" applyFill="1" applyBorder="1" applyAlignment="1" applyProtection="1"/>
    <xf numFmtId="4" fontId="46" fillId="18" borderId="8" xfId="0" applyNumberFormat="1" applyFont="1" applyFill="1" applyBorder="1" applyAlignment="1" applyProtection="1"/>
    <xf numFmtId="1" fontId="46" fillId="18" borderId="8" xfId="0" applyNumberFormat="1" applyFont="1" applyFill="1" applyBorder="1" applyAlignment="1" applyProtection="1">
      <alignment horizontal="right"/>
    </xf>
    <xf numFmtId="1" fontId="35" fillId="18" borderId="8" xfId="0" quotePrefix="1" applyNumberFormat="1" applyFont="1" applyFill="1" applyBorder="1" applyAlignment="1" applyProtection="1">
      <alignment horizontal="right"/>
    </xf>
    <xf numFmtId="1" fontId="46" fillId="18" borderId="0" xfId="0" applyNumberFormat="1" applyFont="1" applyFill="1" applyBorder="1" applyAlignment="1" applyProtection="1">
      <alignment horizontal="right"/>
    </xf>
    <xf numFmtId="1" fontId="35" fillId="18" borderId="0" xfId="0" quotePrefix="1" applyNumberFormat="1" applyFont="1" applyFill="1" applyBorder="1" applyAlignment="1" applyProtection="1">
      <alignment horizontal="right"/>
    </xf>
    <xf numFmtId="3" fontId="35" fillId="18" borderId="0" xfId="0" applyNumberFormat="1" applyFont="1" applyFill="1" applyBorder="1" applyProtection="1"/>
    <xf numFmtId="176" fontId="35" fillId="18" borderId="0" xfId="0" applyNumberFormat="1" applyFont="1" applyFill="1" applyBorder="1" applyProtection="1"/>
    <xf numFmtId="0" fontId="46" fillId="18" borderId="0" xfId="0" applyFont="1" applyFill="1" applyAlignment="1" applyProtection="1">
      <alignment horizontal="center"/>
    </xf>
    <xf numFmtId="0" fontId="35" fillId="18" borderId="0" xfId="0" applyFont="1" applyFill="1" applyProtection="1"/>
    <xf numFmtId="176" fontId="35" fillId="18" borderId="0" xfId="0" applyNumberFormat="1" applyFont="1" applyFill="1" applyProtection="1"/>
    <xf numFmtId="187" fontId="46" fillId="21" borderId="131" xfId="0" applyNumberFormat="1" applyFont="1" applyFill="1" applyBorder="1" applyAlignment="1" applyProtection="1"/>
    <xf numFmtId="187" fontId="46" fillId="21" borderId="78" xfId="0" applyNumberFormat="1" applyFont="1" applyFill="1" applyBorder="1" applyAlignment="1" applyProtection="1">
      <alignment horizontal="right"/>
    </xf>
    <xf numFmtId="0" fontId="46" fillId="18" borderId="80" xfId="0" applyFont="1" applyFill="1" applyBorder="1" applyAlignment="1" applyProtection="1"/>
    <xf numFmtId="0" fontId="46" fillId="18" borderId="57" xfId="0" applyFont="1" applyFill="1" applyBorder="1" applyAlignment="1" applyProtection="1"/>
    <xf numFmtId="0" fontId="46" fillId="18" borderId="82" xfId="0" applyFont="1" applyFill="1" applyBorder="1" applyAlignment="1" applyProtection="1"/>
    <xf numFmtId="3" fontId="35" fillId="21" borderId="93" xfId="0" applyNumberFormat="1" applyFont="1" applyFill="1" applyBorder="1" applyAlignment="1" applyProtection="1"/>
    <xf numFmtId="3" fontId="35" fillId="21" borderId="94" xfId="0" applyNumberFormat="1" applyFont="1" applyFill="1" applyBorder="1" applyAlignment="1" applyProtection="1"/>
    <xf numFmtId="3" fontId="35" fillId="21" borderId="95" xfId="0" applyNumberFormat="1" applyFont="1" applyFill="1" applyBorder="1" applyAlignment="1" applyProtection="1"/>
    <xf numFmtId="3" fontId="35" fillId="18" borderId="132" xfId="0" applyNumberFormat="1" applyFont="1" applyFill="1" applyBorder="1" applyAlignment="1" applyProtection="1"/>
    <xf numFmtId="3" fontId="35" fillId="18" borderId="133" xfId="0" applyNumberFormat="1" applyFont="1" applyFill="1" applyBorder="1" applyAlignment="1" applyProtection="1"/>
    <xf numFmtId="3" fontId="35" fillId="18" borderId="134" xfId="0" applyNumberFormat="1" applyFont="1" applyFill="1" applyBorder="1" applyAlignment="1" applyProtection="1"/>
    <xf numFmtId="3" fontId="35" fillId="18" borderId="96" xfId="0" applyNumberFormat="1" applyFont="1" applyFill="1" applyBorder="1" applyAlignment="1" applyProtection="1"/>
    <xf numFmtId="3" fontId="35" fillId="18" borderId="48" xfId="0" applyNumberFormat="1" applyFont="1" applyFill="1" applyBorder="1" applyAlignment="1" applyProtection="1"/>
    <xf numFmtId="3" fontId="35" fillId="18" borderId="97" xfId="0" applyNumberFormat="1" applyFont="1" applyFill="1" applyBorder="1" applyAlignment="1" applyProtection="1"/>
    <xf numFmtId="3" fontId="35" fillId="18" borderId="69" xfId="0" applyNumberFormat="1" applyFont="1" applyFill="1" applyBorder="1" applyAlignment="1" applyProtection="1"/>
    <xf numFmtId="3" fontId="35" fillId="18" borderId="14" xfId="0" applyNumberFormat="1" applyFont="1" applyFill="1" applyBorder="1" applyAlignment="1" applyProtection="1"/>
    <xf numFmtId="3" fontId="35" fillId="18" borderId="12" xfId="0" applyNumberFormat="1" applyFont="1" applyFill="1" applyBorder="1" applyAlignment="1" applyProtection="1"/>
    <xf numFmtId="3" fontId="35" fillId="18" borderId="65" xfId="0" applyNumberFormat="1" applyFont="1" applyFill="1" applyBorder="1" applyAlignment="1" applyProtection="1"/>
    <xf numFmtId="3" fontId="35" fillId="18" borderId="66" xfId="0" applyNumberFormat="1" applyFont="1" applyFill="1" applyBorder="1" applyAlignment="1" applyProtection="1"/>
    <xf numFmtId="3" fontId="35" fillId="18" borderId="67" xfId="0" applyNumberFormat="1" applyFont="1" applyFill="1" applyBorder="1" applyAlignment="1" applyProtection="1"/>
    <xf numFmtId="3" fontId="115" fillId="17" borderId="83" xfId="0" applyNumberFormat="1" applyFont="1" applyFill="1" applyBorder="1" applyAlignment="1" applyProtection="1"/>
    <xf numFmtId="3" fontId="115" fillId="17" borderId="42" xfId="0" applyNumberFormat="1" applyFont="1" applyFill="1" applyBorder="1" applyAlignment="1" applyProtection="1"/>
    <xf numFmtId="3" fontId="115" fillId="17" borderId="84" xfId="0" applyNumberFormat="1" applyFont="1" applyFill="1" applyBorder="1" applyAlignment="1" applyProtection="1"/>
    <xf numFmtId="3" fontId="115" fillId="17" borderId="85" xfId="0" applyNumberFormat="1" applyFont="1" applyFill="1" applyBorder="1" applyAlignment="1" applyProtection="1"/>
    <xf numFmtId="3" fontId="115" fillId="17" borderId="44" xfId="0" applyNumberFormat="1" applyFont="1" applyFill="1" applyBorder="1" applyAlignment="1" applyProtection="1"/>
    <xf numFmtId="3" fontId="115" fillId="17" borderId="81" xfId="0" applyNumberFormat="1" applyFont="1" applyFill="1" applyBorder="1" applyAlignment="1" applyProtection="1"/>
    <xf numFmtId="3" fontId="115" fillId="17" borderId="90" xfId="0" applyNumberFormat="1" applyFont="1" applyFill="1" applyBorder="1" applyAlignment="1" applyProtection="1"/>
    <xf numFmtId="3" fontId="115" fillId="17" borderId="47" xfId="0" applyNumberFormat="1" applyFont="1" applyFill="1" applyBorder="1" applyAlignment="1" applyProtection="1"/>
    <xf numFmtId="3" fontId="115" fillId="17" borderId="91" xfId="0" applyNumberFormat="1" applyFont="1" applyFill="1" applyBorder="1" applyAlignment="1" applyProtection="1"/>
    <xf numFmtId="3" fontId="35" fillId="18" borderId="83" xfId="0" applyNumberFormat="1" applyFont="1" applyFill="1" applyBorder="1" applyAlignment="1" applyProtection="1"/>
    <xf numFmtId="3" fontId="35" fillId="18" borderId="42" xfId="0" applyNumberFormat="1" applyFont="1" applyFill="1" applyBorder="1" applyAlignment="1" applyProtection="1"/>
    <xf numFmtId="3" fontId="35" fillId="18" borderId="84" xfId="0" applyNumberFormat="1" applyFont="1" applyFill="1" applyBorder="1" applyAlignment="1" applyProtection="1"/>
    <xf numFmtId="3" fontId="35" fillId="18" borderId="85" xfId="0" applyNumberFormat="1" applyFont="1" applyFill="1" applyBorder="1" applyAlignment="1" applyProtection="1"/>
    <xf numFmtId="3" fontId="35" fillId="18" borderId="44" xfId="0" applyNumberFormat="1" applyFont="1" applyFill="1" applyBorder="1" applyAlignment="1" applyProtection="1"/>
    <xf numFmtId="3" fontId="35" fillId="18" borderId="81" xfId="0" applyNumberFormat="1" applyFont="1" applyFill="1" applyBorder="1" applyAlignment="1" applyProtection="1"/>
    <xf numFmtId="3" fontId="35" fillId="18" borderId="92" xfId="0" applyNumberFormat="1" applyFont="1" applyFill="1" applyBorder="1" applyAlignment="1" applyProtection="1"/>
    <xf numFmtId="3" fontId="35" fillId="18" borderId="18" xfId="0" applyNumberFormat="1" applyFont="1" applyFill="1" applyBorder="1" applyAlignment="1" applyProtection="1"/>
    <xf numFmtId="3" fontId="35" fillId="18" borderId="17" xfId="0" applyNumberFormat="1" applyFont="1" applyFill="1" applyBorder="1" applyAlignment="1" applyProtection="1"/>
    <xf numFmtId="3" fontId="35" fillId="18" borderId="135" xfId="0" applyNumberFormat="1" applyFont="1" applyFill="1" applyBorder="1" applyAlignment="1" applyProtection="1"/>
    <xf numFmtId="3" fontId="35" fillId="18" borderId="136" xfId="0" applyNumberFormat="1" applyFont="1" applyFill="1" applyBorder="1" applyAlignment="1" applyProtection="1"/>
    <xf numFmtId="3" fontId="35" fillId="18" borderId="137" xfId="0" applyNumberFormat="1" applyFont="1" applyFill="1" applyBorder="1" applyAlignment="1" applyProtection="1"/>
    <xf numFmtId="3" fontId="35" fillId="18" borderId="83" xfId="0" quotePrefix="1" applyNumberFormat="1" applyFont="1" applyFill="1" applyBorder="1" applyAlignment="1" applyProtection="1"/>
    <xf numFmtId="3" fontId="35" fillId="18" borderId="42" xfId="0" quotePrefix="1" applyNumberFormat="1" applyFont="1" applyFill="1" applyBorder="1" applyAlignment="1" applyProtection="1"/>
    <xf numFmtId="3" fontId="35" fillId="18" borderId="84" xfId="0" quotePrefix="1" applyNumberFormat="1" applyFont="1" applyFill="1" applyBorder="1" applyAlignment="1" applyProtection="1"/>
    <xf numFmtId="3" fontId="35" fillId="18" borderId="90" xfId="0" quotePrefix="1" applyNumberFormat="1" applyFont="1" applyFill="1" applyBorder="1" applyAlignment="1" applyProtection="1"/>
    <xf numFmtId="3" fontId="35" fillId="18" borderId="47" xfId="0" quotePrefix="1" applyNumberFormat="1" applyFont="1" applyFill="1" applyBorder="1" applyAlignment="1" applyProtection="1"/>
    <xf numFmtId="3" fontId="35" fillId="18" borderId="91" xfId="0" quotePrefix="1" applyNumberFormat="1" applyFont="1" applyFill="1" applyBorder="1" applyAlignment="1" applyProtection="1"/>
    <xf numFmtId="3" fontId="35" fillId="24" borderId="93" xfId="0" applyNumberFormat="1" applyFont="1" applyFill="1" applyBorder="1" applyAlignment="1" applyProtection="1"/>
    <xf numFmtId="3" fontId="35" fillId="24" borderId="94" xfId="0" applyNumberFormat="1" applyFont="1" applyFill="1" applyBorder="1" applyAlignment="1" applyProtection="1"/>
    <xf numFmtId="3" fontId="35" fillId="24" borderId="95" xfId="0" applyNumberFormat="1" applyFont="1" applyFill="1" applyBorder="1" applyAlignment="1" applyProtection="1"/>
    <xf numFmtId="3" fontId="35" fillId="23" borderId="69" xfId="0" applyNumberFormat="1" applyFont="1" applyFill="1" applyBorder="1" applyAlignment="1" applyProtection="1"/>
    <xf numFmtId="3" fontId="35" fillId="23" borderId="14" xfId="0" applyNumberFormat="1" applyFont="1" applyFill="1" applyBorder="1" applyAlignment="1" applyProtection="1"/>
    <xf numFmtId="3" fontId="35" fillId="23" borderId="12" xfId="0" applyNumberFormat="1" applyFont="1" applyFill="1" applyBorder="1" applyAlignment="1" applyProtection="1"/>
    <xf numFmtId="3" fontId="35" fillId="18" borderId="120" xfId="0" applyNumberFormat="1" applyFont="1" applyFill="1" applyBorder="1" applyAlignment="1" applyProtection="1"/>
    <xf numFmtId="3" fontId="35" fillId="18" borderId="116" xfId="0" applyNumberFormat="1" applyFont="1" applyFill="1" applyBorder="1" applyAlignment="1" applyProtection="1"/>
    <xf numFmtId="3" fontId="35" fillId="18" borderId="118" xfId="0" applyNumberFormat="1" applyFont="1" applyFill="1" applyBorder="1" applyAlignment="1" applyProtection="1"/>
    <xf numFmtId="3" fontId="35" fillId="23" borderId="83" xfId="0" applyNumberFormat="1" applyFont="1" applyFill="1" applyBorder="1" applyAlignment="1" applyProtection="1"/>
    <xf numFmtId="3" fontId="35" fillId="23" borderId="42" xfId="0" applyNumberFormat="1" applyFont="1" applyFill="1" applyBorder="1" applyAlignment="1" applyProtection="1"/>
    <xf numFmtId="3" fontId="35" fillId="23" borderId="84" xfId="0" applyNumberFormat="1" applyFont="1" applyFill="1" applyBorder="1" applyAlignment="1" applyProtection="1"/>
    <xf numFmtId="3" fontId="35" fillId="23" borderId="90" xfId="0" applyNumberFormat="1" applyFont="1" applyFill="1" applyBorder="1" applyAlignment="1" applyProtection="1"/>
    <xf numFmtId="3" fontId="35" fillId="23" borderId="47" xfId="0" applyNumberFormat="1" applyFont="1" applyFill="1" applyBorder="1" applyAlignment="1" applyProtection="1"/>
    <xf numFmtId="3" fontId="35" fillId="23" borderId="91" xfId="0" applyNumberFormat="1" applyFont="1" applyFill="1" applyBorder="1" applyAlignment="1" applyProtection="1"/>
    <xf numFmtId="3" fontId="35" fillId="18" borderId="80" xfId="0" quotePrefix="1" applyNumberFormat="1" applyFont="1" applyFill="1" applyBorder="1" applyAlignment="1" applyProtection="1"/>
    <xf numFmtId="3" fontId="35" fillId="18" borderId="57" xfId="0" quotePrefix="1" applyNumberFormat="1" applyFont="1" applyFill="1" applyBorder="1" applyAlignment="1" applyProtection="1"/>
    <xf numFmtId="3" fontId="35" fillId="18" borderId="82" xfId="0" quotePrefix="1" applyNumberFormat="1" applyFont="1" applyFill="1" applyBorder="1" applyAlignment="1" applyProtection="1"/>
    <xf numFmtId="3" fontId="35" fillId="26" borderId="93" xfId="0" applyNumberFormat="1" applyFont="1" applyFill="1" applyBorder="1" applyAlignment="1" applyProtection="1"/>
    <xf numFmtId="3" fontId="35" fillId="26" borderId="94" xfId="0" applyNumberFormat="1" applyFont="1" applyFill="1" applyBorder="1" applyAlignment="1" applyProtection="1"/>
    <xf numFmtId="3" fontId="35" fillId="26" borderId="95" xfId="0" applyNumberFormat="1" applyFont="1" applyFill="1" applyBorder="1" applyAlignment="1" applyProtection="1"/>
    <xf numFmtId="3" fontId="35" fillId="18" borderId="120" xfId="0" quotePrefix="1" applyNumberFormat="1" applyFont="1" applyFill="1" applyBorder="1" applyAlignment="1" applyProtection="1"/>
    <xf numFmtId="3" fontId="35" fillId="18" borderId="116" xfId="0" quotePrefix="1" applyNumberFormat="1" applyFont="1" applyFill="1" applyBorder="1" applyAlignment="1" applyProtection="1"/>
    <xf numFmtId="3" fontId="35" fillId="18" borderId="118" xfId="0" quotePrefix="1" applyNumberFormat="1" applyFont="1" applyFill="1" applyBorder="1" applyAlignment="1" applyProtection="1"/>
    <xf numFmtId="3" fontId="35" fillId="18" borderId="85" xfId="0" quotePrefix="1" applyNumberFormat="1" applyFont="1" applyFill="1" applyBorder="1" applyAlignment="1" applyProtection="1"/>
    <xf numFmtId="3" fontId="35" fillId="18" borderId="44" xfId="0" quotePrefix="1" applyNumberFormat="1" applyFont="1" applyFill="1" applyBorder="1" applyAlignment="1" applyProtection="1"/>
    <xf numFmtId="3" fontId="35" fillId="18" borderId="81" xfId="0" quotePrefix="1" applyNumberFormat="1" applyFont="1" applyFill="1" applyBorder="1" applyAlignment="1" applyProtection="1"/>
    <xf numFmtId="3" fontId="35" fillId="18" borderId="96" xfId="0" quotePrefix="1" applyNumberFormat="1" applyFont="1" applyFill="1" applyBorder="1" applyAlignment="1" applyProtection="1"/>
    <xf numFmtId="3" fontId="35" fillId="18" borderId="48" xfId="0" quotePrefix="1" applyNumberFormat="1" applyFont="1" applyFill="1" applyBorder="1" applyAlignment="1" applyProtection="1"/>
    <xf numFmtId="3" fontId="35" fillId="18" borderId="97" xfId="0" quotePrefix="1" applyNumberFormat="1" applyFont="1" applyFill="1" applyBorder="1" applyAlignment="1" applyProtection="1"/>
    <xf numFmtId="3" fontId="35" fillId="33" borderId="69" xfId="0" quotePrefix="1" applyNumberFormat="1" applyFont="1" applyFill="1" applyBorder="1" applyAlignment="1" applyProtection="1"/>
    <xf numFmtId="3" fontId="35" fillId="33" borderId="14" xfId="0" quotePrefix="1" applyNumberFormat="1" applyFont="1" applyFill="1" applyBorder="1" applyAlignment="1" applyProtection="1"/>
    <xf numFmtId="3" fontId="35" fillId="33" borderId="12" xfId="0" quotePrefix="1" applyNumberFormat="1" applyFont="1" applyFill="1" applyBorder="1" applyAlignment="1" applyProtection="1"/>
    <xf numFmtId="3" fontId="35" fillId="23" borderId="93" xfId="0" applyNumberFormat="1" applyFont="1" applyFill="1" applyBorder="1" applyAlignment="1" applyProtection="1"/>
    <xf numFmtId="3" fontId="35" fillId="23" borderId="94" xfId="0" applyNumberFormat="1" applyFont="1" applyFill="1" applyBorder="1" applyAlignment="1" applyProtection="1"/>
    <xf numFmtId="3" fontId="35" fillId="23" borderId="95" xfId="0" applyNumberFormat="1" applyFont="1" applyFill="1" applyBorder="1" applyAlignment="1" applyProtection="1"/>
    <xf numFmtId="187" fontId="35" fillId="17" borderId="121" xfId="0" applyNumberFormat="1" applyFont="1" applyFill="1" applyBorder="1" applyAlignment="1" applyProtection="1"/>
    <xf numFmtId="187" fontId="35" fillId="17" borderId="138" xfId="0" applyNumberFormat="1" applyFont="1" applyFill="1" applyBorder="1" applyAlignment="1" applyProtection="1"/>
    <xf numFmtId="187" fontId="35" fillId="17" borderId="122" xfId="0" applyNumberFormat="1" applyFont="1" applyFill="1" applyBorder="1" applyAlignment="1" applyProtection="1"/>
    <xf numFmtId="187" fontId="35" fillId="17" borderId="93" xfId="0" applyNumberFormat="1" applyFont="1" applyFill="1" applyBorder="1" applyAlignment="1" applyProtection="1">
      <alignment horizontal="right"/>
    </xf>
    <xf numFmtId="187" fontId="35" fillId="17" borderId="94" xfId="0" applyNumberFormat="1" applyFont="1" applyFill="1" applyBorder="1" applyAlignment="1" applyProtection="1">
      <alignment horizontal="right"/>
    </xf>
    <xf numFmtId="187" fontId="35" fillId="17" borderId="95" xfId="0" applyNumberFormat="1" applyFont="1" applyFill="1" applyBorder="1" applyAlignment="1" applyProtection="1">
      <alignment horizontal="right"/>
    </xf>
    <xf numFmtId="3" fontId="35" fillId="18" borderId="80" xfId="0" applyNumberFormat="1" applyFont="1" applyFill="1" applyBorder="1" applyAlignment="1" applyProtection="1">
      <alignment horizontal="right"/>
    </xf>
    <xf numFmtId="3" fontId="35" fillId="18" borderId="57" xfId="0" applyNumberFormat="1" applyFont="1" applyFill="1" applyBorder="1" applyAlignment="1" applyProtection="1">
      <alignment horizontal="right"/>
    </xf>
    <xf numFmtId="3" fontId="35" fillId="18" borderId="82" xfId="0" applyNumberFormat="1" applyFont="1" applyFill="1" applyBorder="1" applyAlignment="1" applyProtection="1">
      <alignment horizontal="right"/>
    </xf>
    <xf numFmtId="3" fontId="35" fillId="29" borderId="83" xfId="0" quotePrefix="1" applyNumberFormat="1" applyFont="1" applyFill="1" applyBorder="1" applyAlignment="1" applyProtection="1"/>
    <xf numFmtId="3" fontId="35" fillId="29" borderId="42" xfId="0" quotePrefix="1" applyNumberFormat="1" applyFont="1" applyFill="1" applyBorder="1" applyAlignment="1" applyProtection="1"/>
    <xf numFmtId="3" fontId="35" fillId="29" borderId="84" xfId="0" quotePrefix="1" applyNumberFormat="1" applyFont="1" applyFill="1" applyBorder="1" applyAlignment="1" applyProtection="1"/>
    <xf numFmtId="3" fontId="35" fillId="29" borderId="85" xfId="0" quotePrefix="1" applyNumberFormat="1" applyFont="1" applyFill="1" applyBorder="1" applyAlignment="1" applyProtection="1"/>
    <xf numFmtId="3" fontId="35" fillId="29" borderId="44" xfId="0" quotePrefix="1" applyNumberFormat="1" applyFont="1" applyFill="1" applyBorder="1" applyAlignment="1" applyProtection="1"/>
    <xf numFmtId="3" fontId="35" fillId="29" borderId="81" xfId="0" quotePrefix="1" applyNumberFormat="1" applyFont="1" applyFill="1" applyBorder="1" applyAlignment="1" applyProtection="1"/>
    <xf numFmtId="3" fontId="35" fillId="29" borderId="90" xfId="0" quotePrefix="1" applyNumberFormat="1" applyFont="1" applyFill="1" applyBorder="1" applyAlignment="1" applyProtection="1"/>
    <xf numFmtId="3" fontId="35" fillId="29" borderId="47" xfId="0" quotePrefix="1" applyNumberFormat="1" applyFont="1" applyFill="1" applyBorder="1" applyAlignment="1" applyProtection="1"/>
    <xf numFmtId="3" fontId="35" fillId="29" borderId="91" xfId="0" quotePrefix="1" applyNumberFormat="1" applyFont="1" applyFill="1" applyBorder="1" applyAlignment="1" applyProtection="1"/>
    <xf numFmtId="3" fontId="35" fillId="29" borderId="139" xfId="0" applyNumberFormat="1" applyFont="1" applyFill="1" applyBorder="1" applyAlignment="1" applyProtection="1"/>
    <xf numFmtId="3" fontId="35" fillId="29" borderId="19" xfId="0" applyNumberFormat="1" applyFont="1" applyFill="1" applyBorder="1" applyAlignment="1" applyProtection="1"/>
    <xf numFmtId="3" fontId="35" fillId="29" borderId="20" xfId="0" applyNumberFormat="1" applyFont="1" applyFill="1" applyBorder="1" applyAlignment="1" applyProtection="1"/>
    <xf numFmtId="0" fontId="46" fillId="18" borderId="15" xfId="0" applyFont="1" applyFill="1" applyBorder="1" applyAlignment="1" applyProtection="1">
      <alignment horizontal="right"/>
    </xf>
    <xf numFmtId="0" fontId="44" fillId="18" borderId="28" xfId="0" quotePrefix="1" applyFont="1" applyFill="1" applyBorder="1" applyAlignment="1" applyProtection="1">
      <alignment horizontal="center" vertical="top"/>
    </xf>
    <xf numFmtId="0" fontId="46" fillId="18" borderId="9" xfId="0" applyFont="1" applyFill="1" applyBorder="1" applyAlignment="1" applyProtection="1">
      <alignment horizontal="center"/>
    </xf>
    <xf numFmtId="0" fontId="46" fillId="18" borderId="92" xfId="0" applyFont="1" applyFill="1" applyBorder="1" applyAlignment="1" applyProtection="1">
      <alignment horizontal="center"/>
    </xf>
    <xf numFmtId="0" fontId="46" fillId="18" borderId="18" xfId="0" applyFont="1" applyFill="1" applyBorder="1" applyAlignment="1" applyProtection="1">
      <alignment horizontal="center"/>
    </xf>
    <xf numFmtId="0" fontId="46" fillId="18" borderId="17" xfId="0" applyFont="1" applyFill="1" applyBorder="1" applyAlignment="1" applyProtection="1">
      <alignment horizontal="center"/>
    </xf>
    <xf numFmtId="0" fontId="35" fillId="18" borderId="24" xfId="0" applyFont="1" applyFill="1" applyBorder="1" applyProtection="1"/>
    <xf numFmtId="3" fontId="115" fillId="17" borderId="42" xfId="0" applyNumberFormat="1" applyFont="1" applyFill="1" applyBorder="1" applyAlignment="1" applyProtection="1">
      <alignment horizontal="center"/>
    </xf>
    <xf numFmtId="3" fontId="115" fillId="17" borderId="44" xfId="0" applyNumberFormat="1" applyFont="1" applyFill="1" applyBorder="1" applyAlignment="1" applyProtection="1">
      <alignment horizontal="center"/>
    </xf>
    <xf numFmtId="3" fontId="115" fillId="17" borderId="47" xfId="0" applyNumberFormat="1" applyFont="1" applyFill="1" applyBorder="1" applyAlignment="1" applyProtection="1">
      <alignment horizontal="center"/>
    </xf>
    <xf numFmtId="0" fontId="43" fillId="20" borderId="0" xfId="0" applyFont="1" applyFill="1" applyBorder="1" applyProtection="1"/>
    <xf numFmtId="0" fontId="111" fillId="20" borderId="0" xfId="0" applyFont="1" applyFill="1" applyBorder="1" applyProtection="1"/>
    <xf numFmtId="0" fontId="35" fillId="20" borderId="0" xfId="0" applyFont="1" applyFill="1" applyBorder="1" applyProtection="1"/>
    <xf numFmtId="176" fontId="35" fillId="20" borderId="0" xfId="0" applyNumberFormat="1" applyFont="1" applyFill="1" applyBorder="1" applyProtection="1"/>
    <xf numFmtId="176" fontId="46" fillId="20" borderId="0" xfId="0" applyNumberFormat="1" applyFont="1" applyFill="1" applyBorder="1" applyProtection="1"/>
    <xf numFmtId="0" fontId="15" fillId="18" borderId="45" xfId="10" applyFont="1" applyFill="1" applyBorder="1" applyAlignment="1">
      <alignment horizontal="left" vertical="center" wrapText="1"/>
    </xf>
    <xf numFmtId="0" fontId="15" fillId="18" borderId="0" xfId="10" applyFont="1" applyFill="1" applyBorder="1" applyAlignment="1">
      <alignment horizontal="left" vertical="center" wrapText="1"/>
    </xf>
    <xf numFmtId="0" fontId="206" fillId="27" borderId="93" xfId="10" quotePrefix="1" applyFont="1" applyFill="1" applyBorder="1" applyAlignment="1">
      <alignment horizontal="right" vertical="center"/>
    </xf>
    <xf numFmtId="0" fontId="43" fillId="18" borderId="0" xfId="0" applyFont="1" applyFill="1" applyBorder="1" applyProtection="1"/>
    <xf numFmtId="0" fontId="114" fillId="18" borderId="0" xfId="0" applyFont="1" applyFill="1" applyProtection="1"/>
    <xf numFmtId="0" fontId="43" fillId="18" borderId="117" xfId="0" applyFont="1" applyFill="1" applyBorder="1" applyProtection="1"/>
    <xf numFmtId="0" fontId="43" fillId="18" borderId="45" xfId="0" applyFont="1" applyFill="1" applyBorder="1" applyProtection="1"/>
    <xf numFmtId="0" fontId="43" fillId="18" borderId="55" xfId="0" applyFont="1" applyFill="1" applyBorder="1" applyProtection="1"/>
    <xf numFmtId="0" fontId="43" fillId="20" borderId="0" xfId="0" applyFont="1" applyFill="1" applyProtection="1"/>
    <xf numFmtId="0" fontId="111" fillId="20" borderId="0" xfId="0" applyFont="1" applyFill="1" applyProtection="1"/>
    <xf numFmtId="0" fontId="4" fillId="18" borderId="0" xfId="2" applyFont="1" applyFill="1" applyAlignment="1">
      <alignment horizontal="left" vertical="center"/>
    </xf>
    <xf numFmtId="178" fontId="4" fillId="18" borderId="0" xfId="2" applyNumberFormat="1" applyFont="1" applyFill="1" applyAlignment="1">
      <alignment horizontal="center" vertical="center"/>
    </xf>
    <xf numFmtId="178" fontId="4" fillId="18" borderId="0" xfId="2" applyNumberFormat="1" applyFont="1" applyFill="1" applyAlignment="1">
      <alignment horizontal="left" vertical="center"/>
    </xf>
    <xf numFmtId="0" fontId="112" fillId="21" borderId="14" xfId="0" applyFont="1" applyFill="1" applyBorder="1" applyAlignment="1" applyProtection="1">
      <alignment horizontal="center" vertical="center"/>
    </xf>
    <xf numFmtId="0" fontId="42" fillId="31" borderId="140" xfId="0" quotePrefix="1" applyFont="1" applyFill="1" applyBorder="1" applyAlignment="1" applyProtection="1">
      <alignment horizontal="left"/>
    </xf>
    <xf numFmtId="0" fontId="111" fillId="31" borderId="140" xfId="0" applyFont="1" applyFill="1" applyBorder="1" applyProtection="1"/>
    <xf numFmtId="0" fontId="111" fillId="31" borderId="141" xfId="0" applyFont="1" applyFill="1" applyBorder="1" applyProtection="1"/>
    <xf numFmtId="177" fontId="12" fillId="17" borderId="14" xfId="2" quotePrefix="1" applyNumberFormat="1" applyFont="1" applyFill="1" applyBorder="1" applyAlignment="1" applyProtection="1">
      <alignment horizontal="center" vertical="center"/>
    </xf>
    <xf numFmtId="177" fontId="207" fillId="17" borderId="51" xfId="2" applyNumberFormat="1" applyFont="1" applyFill="1" applyBorder="1" applyAlignment="1" applyProtection="1">
      <alignment horizontal="center" vertical="center"/>
      <protection locked="0"/>
    </xf>
    <xf numFmtId="0" fontId="112" fillId="18" borderId="66" xfId="0" applyFont="1" applyFill="1" applyBorder="1" applyAlignment="1" applyProtection="1">
      <alignment horizontal="left"/>
    </xf>
    <xf numFmtId="0" fontId="112" fillId="18" borderId="14" xfId="0" quotePrefix="1" applyFont="1" applyFill="1" applyBorder="1" applyAlignment="1" applyProtection="1">
      <alignment horizontal="left"/>
    </xf>
    <xf numFmtId="0" fontId="112" fillId="18" borderId="57" xfId="0" applyFont="1" applyFill="1" applyBorder="1" applyAlignment="1" applyProtection="1">
      <alignment horizontal="left"/>
    </xf>
    <xf numFmtId="3" fontId="112" fillId="21" borderId="94" xfId="0" applyNumberFormat="1" applyFont="1" applyFill="1" applyBorder="1" applyAlignment="1" applyProtection="1">
      <alignment horizontal="center"/>
    </xf>
    <xf numFmtId="3" fontId="115" fillId="18" borderId="133" xfId="0" applyNumberFormat="1" applyFont="1" applyFill="1" applyBorder="1" applyAlignment="1" applyProtection="1">
      <alignment horizontal="center"/>
    </xf>
    <xf numFmtId="3" fontId="115" fillId="18" borderId="48" xfId="0" applyNumberFormat="1" applyFont="1" applyFill="1" applyBorder="1" applyAlignment="1" applyProtection="1">
      <alignment horizontal="center"/>
    </xf>
    <xf numFmtId="3" fontId="115" fillId="18" borderId="14" xfId="0" applyNumberFormat="1" applyFont="1" applyFill="1" applyBorder="1" applyAlignment="1" applyProtection="1">
      <alignment horizontal="center"/>
    </xf>
    <xf numFmtId="3" fontId="115" fillId="18" borderId="66" xfId="0" applyNumberFormat="1" applyFont="1" applyFill="1" applyBorder="1" applyAlignment="1" applyProtection="1">
      <alignment horizontal="center"/>
    </xf>
    <xf numFmtId="3" fontId="115" fillId="18" borderId="42" xfId="0" applyNumberFormat="1" applyFont="1" applyFill="1" applyBorder="1" applyAlignment="1" applyProtection="1">
      <alignment horizontal="center"/>
    </xf>
    <xf numFmtId="3" fontId="115" fillId="18" borderId="44" xfId="0" applyNumberFormat="1" applyFont="1" applyFill="1" applyBorder="1" applyAlignment="1" applyProtection="1">
      <alignment horizontal="center"/>
    </xf>
    <xf numFmtId="3" fontId="115" fillId="18" borderId="18" xfId="0" applyNumberFormat="1" applyFont="1" applyFill="1" applyBorder="1" applyAlignment="1" applyProtection="1">
      <alignment horizontal="center"/>
    </xf>
    <xf numFmtId="3" fontId="115" fillId="18" borderId="136" xfId="0" applyNumberFormat="1" applyFont="1" applyFill="1" applyBorder="1" applyAlignment="1" applyProtection="1">
      <alignment horizontal="center"/>
    </xf>
    <xf numFmtId="3" fontId="115" fillId="18" borderId="42" xfId="0" quotePrefix="1" applyNumberFormat="1" applyFont="1" applyFill="1" applyBorder="1" applyAlignment="1" applyProtection="1">
      <alignment horizontal="center"/>
    </xf>
    <xf numFmtId="3" fontId="115" fillId="18" borderId="47" xfId="0" quotePrefix="1" applyNumberFormat="1" applyFont="1" applyFill="1" applyBorder="1" applyAlignment="1" applyProtection="1">
      <alignment horizontal="center"/>
    </xf>
    <xf numFmtId="3" fontId="112" fillId="24" borderId="94" xfId="0" applyNumberFormat="1" applyFont="1" applyFill="1" applyBorder="1" applyAlignment="1" applyProtection="1">
      <alignment horizontal="center"/>
    </xf>
    <xf numFmtId="3" fontId="115" fillId="23" borderId="14" xfId="0" applyNumberFormat="1" applyFont="1" applyFill="1" applyBorder="1" applyAlignment="1" applyProtection="1">
      <alignment horizontal="center"/>
    </xf>
    <xf numFmtId="3" fontId="115" fillId="18" borderId="116" xfId="0" applyNumberFormat="1" applyFont="1" applyFill="1" applyBorder="1" applyAlignment="1" applyProtection="1">
      <alignment horizontal="center"/>
    </xf>
    <xf numFmtId="3" fontId="115" fillId="23" borderId="42" xfId="0" applyNumberFormat="1" applyFont="1" applyFill="1" applyBorder="1" applyAlignment="1" applyProtection="1">
      <alignment horizontal="center"/>
    </xf>
    <xf numFmtId="3" fontId="115" fillId="23" borderId="47" xfId="0" applyNumberFormat="1" applyFont="1" applyFill="1" applyBorder="1" applyAlignment="1" applyProtection="1">
      <alignment horizontal="center"/>
    </xf>
    <xf numFmtId="3" fontId="115" fillId="18" borderId="57" xfId="0" quotePrefix="1" applyNumberFormat="1" applyFont="1" applyFill="1" applyBorder="1" applyAlignment="1" applyProtection="1">
      <alignment horizontal="center"/>
    </xf>
    <xf numFmtId="3" fontId="115" fillId="26" borderId="94" xfId="0" applyNumberFormat="1" applyFont="1" applyFill="1" applyBorder="1" applyAlignment="1" applyProtection="1">
      <alignment horizontal="center"/>
    </xf>
    <xf numFmtId="3" fontId="115" fillId="18" borderId="116" xfId="0" quotePrefix="1" applyNumberFormat="1" applyFont="1" applyFill="1" applyBorder="1" applyAlignment="1" applyProtection="1">
      <alignment horizontal="center"/>
    </xf>
    <xf numFmtId="3" fontId="115" fillId="18" borderId="44" xfId="0" quotePrefix="1" applyNumberFormat="1" applyFont="1" applyFill="1" applyBorder="1" applyAlignment="1" applyProtection="1">
      <alignment horizontal="center"/>
    </xf>
    <xf numFmtId="3" fontId="115" fillId="18" borderId="48" xfId="0" quotePrefix="1" applyNumberFormat="1" applyFont="1" applyFill="1" applyBorder="1" applyAlignment="1" applyProtection="1">
      <alignment horizontal="center"/>
    </xf>
    <xf numFmtId="3" fontId="115" fillId="33" borderId="14" xfId="0" quotePrefix="1" applyNumberFormat="1" applyFont="1" applyFill="1" applyBorder="1" applyAlignment="1" applyProtection="1">
      <alignment horizontal="center"/>
    </xf>
    <xf numFmtId="3" fontId="115" fillId="23" borderId="94" xfId="0" applyNumberFormat="1" applyFont="1" applyFill="1" applyBorder="1" applyAlignment="1" applyProtection="1">
      <alignment horizontal="center"/>
    </xf>
    <xf numFmtId="3" fontId="115" fillId="21" borderId="138" xfId="0" applyNumberFormat="1" applyFont="1" applyFill="1" applyBorder="1" applyAlignment="1" applyProtection="1">
      <alignment horizontal="center"/>
    </xf>
    <xf numFmtId="3" fontId="115" fillId="18" borderId="66" xfId="0" quotePrefix="1" applyNumberFormat="1" applyFont="1" applyFill="1" applyBorder="1" applyAlignment="1" applyProtection="1">
      <alignment horizontal="center"/>
    </xf>
    <xf numFmtId="3" fontId="115" fillId="21" borderId="94" xfId="0" applyNumberFormat="1" applyFont="1" applyFill="1" applyBorder="1" applyAlignment="1" applyProtection="1">
      <alignment horizontal="center"/>
    </xf>
    <xf numFmtId="3" fontId="115" fillId="18" borderId="57" xfId="0" applyNumberFormat="1" applyFont="1" applyFill="1" applyBorder="1" applyAlignment="1" applyProtection="1">
      <alignment horizontal="center"/>
    </xf>
    <xf numFmtId="3" fontId="115" fillId="29" borderId="42" xfId="0" quotePrefix="1" applyNumberFormat="1" applyFont="1" applyFill="1" applyBorder="1" applyAlignment="1" applyProtection="1">
      <alignment horizontal="center"/>
    </xf>
    <xf numFmtId="3" fontId="115" fillId="29" borderId="44" xfId="0" quotePrefix="1" applyNumberFormat="1" applyFont="1" applyFill="1" applyBorder="1" applyAlignment="1" applyProtection="1">
      <alignment horizontal="center"/>
    </xf>
    <xf numFmtId="3" fontId="115" fillId="29" borderId="47" xfId="0" quotePrefix="1" applyNumberFormat="1" applyFont="1" applyFill="1" applyBorder="1" applyAlignment="1" applyProtection="1">
      <alignment horizontal="center"/>
    </xf>
    <xf numFmtId="3" fontId="115" fillId="29" borderId="19" xfId="0" applyNumberFormat="1" applyFont="1" applyFill="1" applyBorder="1" applyAlignment="1" applyProtection="1">
      <alignment horizontal="center"/>
    </xf>
    <xf numFmtId="188" fontId="208" fillId="18" borderId="0" xfId="6" applyNumberFormat="1" applyFont="1" applyFill="1" applyBorder="1" applyProtection="1"/>
    <xf numFmtId="188" fontId="208" fillId="18" borderId="0" xfId="6" applyNumberFormat="1" applyFont="1" applyFill="1" applyBorder="1" applyAlignment="1" applyProtection="1">
      <alignment horizontal="center"/>
    </xf>
    <xf numFmtId="188" fontId="209" fillId="18" borderId="0" xfId="6" applyNumberFormat="1" applyFont="1" applyFill="1" applyBorder="1" applyAlignment="1" applyProtection="1">
      <alignment horizontal="center"/>
    </xf>
    <xf numFmtId="179" fontId="15" fillId="18" borderId="74" xfId="10" quotePrefix="1" applyNumberFormat="1" applyFont="1" applyFill="1" applyBorder="1" applyAlignment="1">
      <alignment horizontal="right" vertical="center"/>
    </xf>
    <xf numFmtId="0" fontId="210" fillId="35" borderId="36" xfId="6" applyFont="1" applyFill="1" applyBorder="1" applyAlignment="1" applyProtection="1">
      <alignment horizontal="center"/>
    </xf>
    <xf numFmtId="0" fontId="43" fillId="18" borderId="50" xfId="0" quotePrefix="1" applyFont="1" applyFill="1" applyBorder="1" applyAlignment="1" applyProtection="1">
      <alignment horizontal="left"/>
    </xf>
    <xf numFmtId="187" fontId="211" fillId="18" borderId="50" xfId="0" quotePrefix="1" applyNumberFormat="1" applyFont="1" applyFill="1" applyBorder="1" applyAlignment="1" applyProtection="1"/>
    <xf numFmtId="187" fontId="212" fillId="18" borderId="50" xfId="0" quotePrefix="1" applyNumberFormat="1" applyFont="1" applyFill="1" applyBorder="1" applyAlignment="1" applyProtection="1"/>
    <xf numFmtId="187" fontId="212" fillId="18" borderId="72" xfId="0" quotePrefix="1" applyNumberFormat="1" applyFont="1" applyFill="1" applyBorder="1" applyAlignment="1" applyProtection="1"/>
    <xf numFmtId="0" fontId="213" fillId="17" borderId="9" xfId="10" applyFont="1" applyFill="1" applyBorder="1" applyAlignment="1">
      <alignment horizontal="left" vertical="center"/>
    </xf>
    <xf numFmtId="0" fontId="43" fillId="18" borderId="124" xfId="0" quotePrefix="1" applyFont="1" applyFill="1" applyBorder="1" applyAlignment="1" applyProtection="1">
      <alignment horizontal="left"/>
    </xf>
    <xf numFmtId="187" fontId="211" fillId="18" borderId="124" xfId="0" quotePrefix="1" applyNumberFormat="1" applyFont="1" applyFill="1" applyBorder="1" applyAlignment="1" applyProtection="1"/>
    <xf numFmtId="187" fontId="212" fillId="18" borderId="124" xfId="0" quotePrefix="1" applyNumberFormat="1" applyFont="1" applyFill="1" applyBorder="1" applyAlignment="1" applyProtection="1"/>
    <xf numFmtId="0" fontId="46" fillId="18" borderId="0" xfId="0" applyFont="1" applyFill="1" applyAlignment="1" applyProtection="1">
      <alignment horizontal="right" vertical="center"/>
    </xf>
    <xf numFmtId="188" fontId="208" fillId="18" borderId="142" xfId="6" applyNumberFormat="1" applyFont="1" applyFill="1" applyBorder="1" applyProtection="1"/>
    <xf numFmtId="188" fontId="208" fillId="18" borderId="142" xfId="6" applyNumberFormat="1" applyFont="1" applyFill="1" applyBorder="1" applyAlignment="1" applyProtection="1">
      <alignment horizontal="center"/>
    </xf>
    <xf numFmtId="188" fontId="209" fillId="18" borderId="142" xfId="6" applyNumberFormat="1" applyFont="1" applyFill="1" applyBorder="1" applyAlignment="1" applyProtection="1">
      <alignment horizontal="center"/>
    </xf>
    <xf numFmtId="1" fontId="46" fillId="18" borderId="68" xfId="0" applyNumberFormat="1" applyFont="1" applyFill="1" applyBorder="1" applyProtection="1"/>
    <xf numFmtId="0" fontId="182" fillId="23" borderId="14" xfId="2" applyFont="1" applyFill="1" applyBorder="1" applyAlignment="1" applyProtection="1">
      <alignment horizontal="center" vertical="center"/>
      <protection locked="0"/>
    </xf>
    <xf numFmtId="3" fontId="214" fillId="17" borderId="14" xfId="2" applyNumberFormat="1" applyFont="1" applyFill="1" applyBorder="1" applyAlignment="1" applyProtection="1">
      <alignment horizontal="center" vertical="center"/>
      <protection locked="0"/>
    </xf>
    <xf numFmtId="0" fontId="115" fillId="18" borderId="0" xfId="0" applyFont="1" applyFill="1" applyBorder="1" applyAlignment="1" applyProtection="1">
      <alignment horizontal="right"/>
    </xf>
    <xf numFmtId="1" fontId="115" fillId="18" borderId="0" xfId="0" applyNumberFormat="1" applyFont="1" applyFill="1" applyBorder="1" applyAlignment="1" applyProtection="1">
      <alignment horizontal="right"/>
    </xf>
    <xf numFmtId="0" fontId="4" fillId="18" borderId="0" xfId="2" applyFont="1" applyFill="1" applyBorder="1" applyAlignment="1" applyProtection="1">
      <alignment horizontal="left" vertical="center"/>
    </xf>
    <xf numFmtId="0" fontId="4" fillId="18" borderId="0" xfId="2" applyFont="1" applyFill="1" applyBorder="1" applyAlignment="1" applyProtection="1">
      <alignment horizontal="right" vertical="center"/>
    </xf>
    <xf numFmtId="3" fontId="182" fillId="23" borderId="14" xfId="2" applyNumberFormat="1" applyFont="1" applyFill="1" applyBorder="1" applyAlignment="1" applyProtection="1">
      <alignment horizontal="center" vertical="center"/>
      <protection locked="0"/>
    </xf>
    <xf numFmtId="0" fontId="4" fillId="18" borderId="0" xfId="2" applyFont="1" applyFill="1" applyBorder="1" applyAlignment="1" applyProtection="1">
      <alignment vertical="center"/>
    </xf>
    <xf numFmtId="176" fontId="4" fillId="18" borderId="0" xfId="2" applyNumberFormat="1" applyFont="1" applyFill="1" applyBorder="1" applyAlignment="1" applyProtection="1">
      <alignment vertical="center"/>
    </xf>
    <xf numFmtId="0" fontId="4" fillId="0" borderId="0" xfId="2" applyFont="1" applyAlignment="1" applyProtection="1">
      <alignment vertical="center"/>
    </xf>
    <xf numFmtId="0" fontId="4" fillId="18" borderId="0" xfId="2" applyFont="1" applyFill="1" applyAlignment="1" applyProtection="1">
      <alignment vertical="center" wrapText="1"/>
    </xf>
    <xf numFmtId="3" fontId="4" fillId="0" borderId="0" xfId="2" applyNumberFormat="1" applyFont="1" applyBorder="1" applyAlignment="1" applyProtection="1">
      <alignment horizontal="right" vertical="center"/>
    </xf>
    <xf numFmtId="0" fontId="4" fillId="18" borderId="68" xfId="2" applyFont="1" applyFill="1" applyBorder="1" applyAlignment="1" applyProtection="1">
      <alignment horizontal="center" vertical="center"/>
    </xf>
    <xf numFmtId="0" fontId="181" fillId="18" borderId="68" xfId="2" applyFont="1" applyFill="1" applyBorder="1" applyAlignment="1" applyProtection="1">
      <alignment vertical="center"/>
    </xf>
    <xf numFmtId="0" fontId="4" fillId="18" borderId="143" xfId="2" applyFont="1" applyFill="1" applyBorder="1" applyAlignment="1" applyProtection="1">
      <alignment vertical="center"/>
    </xf>
    <xf numFmtId="0" fontId="15" fillId="0" borderId="0" xfId="2" applyFont="1" applyAlignment="1" applyProtection="1">
      <alignment horizontal="right" vertical="center"/>
    </xf>
    <xf numFmtId="0" fontId="15" fillId="18" borderId="0" xfId="2" applyFont="1" applyFill="1" applyBorder="1" applyAlignment="1" applyProtection="1">
      <alignment vertical="center"/>
    </xf>
    <xf numFmtId="0" fontId="15" fillId="18" borderId="144" xfId="2" applyFont="1" applyFill="1" applyBorder="1" applyAlignment="1" applyProtection="1">
      <alignment horizontal="right" vertical="center"/>
    </xf>
    <xf numFmtId="0" fontId="54" fillId="18" borderId="0" xfId="0" applyFont="1" applyFill="1" applyBorder="1" applyAlignment="1" applyProtection="1">
      <alignment horizontal="center"/>
    </xf>
    <xf numFmtId="0" fontId="54" fillId="18" borderId="0" xfId="0" applyFont="1" applyFill="1" applyAlignment="1" applyProtection="1">
      <alignment horizontal="center"/>
    </xf>
    <xf numFmtId="0" fontId="46" fillId="18" borderId="24" xfId="0" quotePrefix="1" applyFont="1" applyFill="1" applyBorder="1" applyAlignment="1" applyProtection="1">
      <alignment horizontal="center"/>
    </xf>
    <xf numFmtId="0" fontId="54" fillId="18" borderId="69" xfId="0" quotePrefix="1" applyFont="1" applyFill="1" applyBorder="1" applyAlignment="1" applyProtection="1">
      <alignment horizontal="center"/>
    </xf>
    <xf numFmtId="0" fontId="54" fillId="18" borderId="14" xfId="0" quotePrefix="1" applyFont="1" applyFill="1" applyBorder="1" applyAlignment="1" applyProtection="1">
      <alignment horizontal="center"/>
    </xf>
    <xf numFmtId="0" fontId="54" fillId="18" borderId="12" xfId="0" quotePrefix="1" applyFont="1" applyFill="1" applyBorder="1" applyAlignment="1" applyProtection="1">
      <alignment horizontal="center"/>
    </xf>
    <xf numFmtId="0" fontId="12" fillId="18" borderId="0" xfId="2" applyFont="1" applyFill="1" applyAlignment="1">
      <alignment horizontal="right" vertical="center"/>
    </xf>
    <xf numFmtId="0" fontId="24" fillId="17" borderId="33" xfId="2" applyFont="1" applyFill="1" applyBorder="1" applyAlignment="1">
      <alignment horizontal="left"/>
    </xf>
    <xf numFmtId="0" fontId="141" fillId="18" borderId="0" xfId="2" applyFont="1" applyFill="1" applyAlignment="1">
      <alignment horizontal="left" vertical="center"/>
    </xf>
    <xf numFmtId="0" fontId="12" fillId="18" borderId="0" xfId="2" applyFont="1" applyFill="1" applyAlignment="1">
      <alignment horizontal="right" vertical="center" wrapText="1"/>
    </xf>
    <xf numFmtId="0" fontId="4" fillId="0" borderId="0" xfId="2" applyFont="1" applyAlignment="1" applyProtection="1">
      <alignment vertical="center" wrapText="1"/>
    </xf>
    <xf numFmtId="0" fontId="4" fillId="0" borderId="0" xfId="2" applyFont="1" applyBorder="1" applyAlignment="1" applyProtection="1">
      <alignment vertical="center"/>
    </xf>
    <xf numFmtId="0" fontId="4" fillId="0" borderId="0" xfId="2" applyFont="1" applyBorder="1" applyAlignment="1" applyProtection="1">
      <alignment vertical="center" wrapText="1"/>
    </xf>
    <xf numFmtId="3" fontId="7" fillId="0" borderId="0" xfId="2" applyNumberFormat="1" applyFont="1" applyFill="1" applyAlignment="1" applyProtection="1">
      <alignment horizontal="right" vertical="center"/>
    </xf>
    <xf numFmtId="3" fontId="4" fillId="0" borderId="0" xfId="2" applyNumberFormat="1" applyFont="1" applyFill="1" applyAlignment="1" applyProtection="1">
      <alignment horizontal="right" vertical="center"/>
    </xf>
    <xf numFmtId="0" fontId="4" fillId="18" borderId="0" xfId="2" applyFont="1" applyFill="1" applyBorder="1" applyAlignment="1" applyProtection="1">
      <alignment vertical="center" wrapText="1"/>
    </xf>
    <xf numFmtId="0" fontId="12" fillId="18" borderId="0" xfId="2" applyFont="1" applyFill="1" applyAlignment="1" applyProtection="1">
      <alignment horizontal="left" vertical="center"/>
    </xf>
    <xf numFmtId="3" fontId="190" fillId="22" borderId="25" xfId="2" applyNumberFormat="1" applyFont="1" applyFill="1" applyBorder="1" applyAlignment="1" applyProtection="1">
      <alignment horizontal="left" vertical="center"/>
    </xf>
    <xf numFmtId="3" fontId="4" fillId="22" borderId="50" xfId="2" applyNumberFormat="1" applyFont="1" applyFill="1" applyBorder="1" applyAlignment="1" applyProtection="1">
      <alignment horizontal="right" vertical="center"/>
    </xf>
    <xf numFmtId="3" fontId="4" fillId="22" borderId="51" xfId="2" applyNumberFormat="1" applyFont="1" applyFill="1" applyBorder="1" applyAlignment="1" applyProtection="1">
      <alignment horizontal="right" vertical="center"/>
    </xf>
    <xf numFmtId="177" fontId="207" fillId="17" borderId="51" xfId="2" applyNumberFormat="1" applyFont="1" applyFill="1" applyBorder="1" applyAlignment="1" applyProtection="1">
      <alignment horizontal="center" vertical="center"/>
    </xf>
    <xf numFmtId="0" fontId="4" fillId="18" borderId="0" xfId="2" quotePrefix="1" applyFont="1" applyFill="1" applyAlignment="1" applyProtection="1">
      <alignment vertical="center"/>
    </xf>
    <xf numFmtId="0" fontId="4" fillId="18" borderId="0" xfId="2" applyFont="1" applyFill="1" applyAlignment="1" applyProtection="1">
      <alignment horizontal="center" vertical="center"/>
    </xf>
    <xf numFmtId="0" fontId="12" fillId="0" borderId="0" xfId="2" applyFont="1" applyAlignment="1" applyProtection="1">
      <alignment horizontal="center" vertical="center"/>
    </xf>
    <xf numFmtId="0" fontId="12" fillId="18" borderId="0" xfId="0" applyFont="1" applyFill="1" applyAlignment="1" applyProtection="1">
      <alignment horizontal="right" vertical="center"/>
    </xf>
    <xf numFmtId="0" fontId="12" fillId="18" borderId="0" xfId="2" quotePrefix="1" applyFont="1" applyFill="1" applyAlignment="1" applyProtection="1">
      <alignment vertical="center"/>
    </xf>
    <xf numFmtId="3" fontId="7" fillId="18" borderId="0" xfId="2" quotePrefix="1" applyNumberFormat="1" applyFont="1" applyFill="1" applyAlignment="1" applyProtection="1">
      <alignment horizontal="right" vertical="center"/>
    </xf>
    <xf numFmtId="3" fontId="7" fillId="18" borderId="0" xfId="2" applyNumberFormat="1" applyFont="1" applyFill="1" applyAlignment="1" applyProtection="1">
      <alignment horizontal="right" vertical="center"/>
    </xf>
    <xf numFmtId="0" fontId="7" fillId="0" borderId="0" xfId="10"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15" fillId="17" borderId="14" xfId="0" applyNumberFormat="1" applyFont="1" applyFill="1" applyBorder="1" applyAlignment="1" applyProtection="1">
      <alignment horizontal="center" vertical="center"/>
    </xf>
    <xf numFmtId="3" fontId="4" fillId="0" borderId="0" xfId="2" applyNumberFormat="1" applyFont="1" applyFill="1" applyBorder="1" applyAlignment="1" applyProtection="1">
      <alignment horizontal="right" vertical="center"/>
    </xf>
    <xf numFmtId="0" fontId="7" fillId="18" borderId="0" xfId="2" quotePrefix="1" applyFont="1" applyFill="1" applyAlignment="1" applyProtection="1">
      <alignment horizontal="right" vertical="center"/>
    </xf>
    <xf numFmtId="0" fontId="4" fillId="18" borderId="0" xfId="2" quotePrefix="1" applyFont="1" applyFill="1" applyAlignment="1" applyProtection="1">
      <alignment horizontal="right" vertical="center"/>
    </xf>
    <xf numFmtId="0" fontId="12" fillId="18" borderId="0" xfId="2" quotePrefix="1" applyFont="1" applyFill="1" applyAlignment="1" applyProtection="1">
      <alignment horizontal="right" vertical="center"/>
    </xf>
    <xf numFmtId="0" fontId="189" fillId="22" borderId="62" xfId="2" applyFont="1" applyFill="1" applyBorder="1" applyAlignment="1" applyProtection="1">
      <alignment vertical="center"/>
    </xf>
    <xf numFmtId="0" fontId="189" fillId="22" borderId="63" xfId="2" applyFont="1" applyFill="1" applyBorder="1" applyAlignment="1" applyProtection="1">
      <alignment horizontal="center" vertical="center"/>
    </xf>
    <xf numFmtId="0" fontId="216" fillId="22" borderId="64" xfId="2" applyFont="1" applyFill="1" applyBorder="1" applyAlignment="1" applyProtection="1">
      <alignment horizontal="center" vertical="center" wrapText="1"/>
    </xf>
    <xf numFmtId="0" fontId="192" fillId="24" borderId="7" xfId="2" applyFont="1" applyFill="1" applyBorder="1" applyAlignment="1" applyProtection="1">
      <alignment horizontal="center" vertical="center"/>
    </xf>
    <xf numFmtId="0" fontId="217" fillId="24" borderId="63" xfId="0" applyFont="1" applyFill="1" applyBorder="1" applyAlignment="1" applyProtection="1">
      <alignment horizontal="center" vertical="center"/>
    </xf>
    <xf numFmtId="0" fontId="218" fillId="24" borderId="63" xfId="2" applyFont="1" applyFill="1" applyBorder="1" applyAlignment="1" applyProtection="1">
      <alignment horizontal="center" vertical="center"/>
    </xf>
    <xf numFmtId="0" fontId="189" fillId="24" borderId="64" xfId="2" applyFont="1" applyFill="1" applyBorder="1" applyAlignment="1" applyProtection="1">
      <alignment horizontal="center" vertical="center"/>
    </xf>
    <xf numFmtId="0" fontId="219" fillId="24" borderId="41" xfId="2" applyFont="1" applyFill="1" applyBorder="1" applyAlignment="1" applyProtection="1">
      <alignment horizontal="center" vertical="center"/>
    </xf>
    <xf numFmtId="0" fontId="219" fillId="24" borderId="66" xfId="2" applyFont="1" applyFill="1" applyBorder="1" applyAlignment="1" applyProtection="1">
      <alignment horizontal="center" vertical="center"/>
    </xf>
    <xf numFmtId="0" fontId="15" fillId="0" borderId="73" xfId="10" applyFont="1" applyFill="1" applyBorder="1" applyAlignment="1" applyProtection="1">
      <alignment horizontal="center" vertical="center" wrapText="1"/>
    </xf>
    <xf numFmtId="0" fontId="220" fillId="24" borderId="28" xfId="2" applyFont="1" applyFill="1" applyBorder="1" applyAlignment="1" applyProtection="1">
      <alignment horizontal="center" vertical="center"/>
    </xf>
    <xf numFmtId="1" fontId="190" fillId="36" borderId="69" xfId="2" applyNumberFormat="1" applyFont="1" applyFill="1" applyBorder="1" applyAlignment="1" applyProtection="1">
      <alignment horizontal="center" vertical="center" wrapText="1"/>
    </xf>
    <xf numFmtId="1" fontId="190" fillId="36" borderId="51" xfId="2" applyNumberFormat="1" applyFont="1" applyFill="1" applyBorder="1" applyAlignment="1" applyProtection="1">
      <alignment horizontal="center" vertical="center" wrapText="1"/>
    </xf>
    <xf numFmtId="1" fontId="190" fillId="36" borderId="14" xfId="2" applyNumberFormat="1" applyFont="1" applyFill="1" applyBorder="1" applyAlignment="1" applyProtection="1">
      <alignment horizontal="center" vertical="center" wrapText="1"/>
    </xf>
    <xf numFmtId="1" fontId="190" fillId="36" borderId="12" xfId="2" applyNumberFormat="1" applyFont="1" applyFill="1" applyBorder="1" applyAlignment="1" applyProtection="1">
      <alignment horizontal="center" vertical="center" wrapText="1"/>
    </xf>
    <xf numFmtId="0" fontId="4" fillId="18" borderId="123" xfId="2" applyFont="1" applyFill="1" applyBorder="1" applyAlignment="1" applyProtection="1">
      <alignment horizontal="left" vertical="center"/>
    </xf>
    <xf numFmtId="0" fontId="4" fillId="18" borderId="0" xfId="2" applyFont="1" applyFill="1" applyBorder="1" applyAlignment="1" applyProtection="1">
      <alignment horizontal="center" vertical="center"/>
    </xf>
    <xf numFmtId="0" fontId="198" fillId="18" borderId="67" xfId="2" applyFont="1" applyFill="1" applyBorder="1" applyAlignment="1" applyProtection="1">
      <alignment horizontal="left" vertical="center" wrapText="1"/>
    </xf>
    <xf numFmtId="0" fontId="4" fillId="18" borderId="80" xfId="2" applyFont="1" applyFill="1" applyBorder="1" applyAlignment="1" applyProtection="1">
      <alignment horizontal="center" vertical="center"/>
    </xf>
    <xf numFmtId="3" fontId="4" fillId="18" borderId="92" xfId="2" applyNumberFormat="1" applyFont="1" applyFill="1" applyBorder="1" applyAlignment="1" applyProtection="1">
      <alignment horizontal="right" vertical="center"/>
    </xf>
    <xf numFmtId="0" fontId="4" fillId="18" borderId="8" xfId="2" applyFont="1" applyFill="1" applyBorder="1" applyAlignment="1" applyProtection="1">
      <alignment vertical="center"/>
    </xf>
    <xf numFmtId="3" fontId="4" fillId="18" borderId="80" xfId="2" applyNumberFormat="1" applyFont="1" applyFill="1" applyBorder="1" applyAlignment="1" applyProtection="1">
      <alignment horizontal="right" vertical="center"/>
    </xf>
    <xf numFmtId="0" fontId="7" fillId="18" borderId="80" xfId="2" applyFont="1" applyFill="1" applyBorder="1" applyAlignment="1" applyProtection="1">
      <alignment vertical="center"/>
    </xf>
    <xf numFmtId="0" fontId="4" fillId="18" borderId="65" xfId="2" quotePrefix="1" applyFont="1" applyFill="1" applyBorder="1" applyAlignment="1" applyProtection="1">
      <alignment horizontal="center" vertical="center"/>
    </xf>
    <xf numFmtId="0" fontId="4" fillId="18" borderId="66" xfId="2" applyFont="1" applyFill="1" applyBorder="1" applyAlignment="1" applyProtection="1">
      <alignment horizontal="center" vertical="center"/>
    </xf>
    <xf numFmtId="0" fontId="4" fillId="0" borderId="67" xfId="2" quotePrefix="1" applyFont="1" applyBorder="1" applyAlignment="1" applyProtection="1">
      <alignment horizontal="center" vertical="center" wrapText="1"/>
    </xf>
    <xf numFmtId="3" fontId="4" fillId="18" borderId="65" xfId="2" applyNumberFormat="1" applyFont="1" applyFill="1" applyBorder="1" applyAlignment="1" applyProtection="1">
      <alignment horizontal="right" vertical="center"/>
    </xf>
    <xf numFmtId="179" fontId="191" fillId="23" borderId="36" xfId="10" quotePrefix="1" applyNumberFormat="1" applyFont="1" applyFill="1" applyBorder="1" applyAlignment="1" applyProtection="1">
      <alignment horizontal="right" vertical="center"/>
    </xf>
    <xf numFmtId="0" fontId="4" fillId="18" borderId="8" xfId="10" applyFont="1" applyFill="1" applyBorder="1" applyAlignment="1" applyProtection="1">
      <alignment horizontal="right" vertical="center"/>
    </xf>
    <xf numFmtId="179" fontId="10" fillId="18" borderId="42" xfId="10" quotePrefix="1" applyNumberFormat="1" applyFont="1" applyFill="1" applyBorder="1" applyAlignment="1" applyProtection="1">
      <alignment horizontal="right" vertical="center"/>
    </xf>
    <xf numFmtId="0" fontId="4" fillId="18" borderId="43" xfId="10" applyFont="1" applyFill="1" applyBorder="1" applyAlignment="1" applyProtection="1">
      <alignment horizontal="left" vertical="center" wrapText="1"/>
    </xf>
    <xf numFmtId="179" fontId="10" fillId="18" borderId="47" xfId="10" quotePrefix="1" applyNumberFormat="1" applyFont="1" applyFill="1" applyBorder="1" applyAlignment="1" applyProtection="1">
      <alignment horizontal="right" vertical="center"/>
    </xf>
    <xf numFmtId="0" fontId="4" fillId="18" borderId="52" xfId="10" applyFont="1" applyFill="1" applyBorder="1" applyAlignment="1" applyProtection="1">
      <alignment horizontal="left" vertical="center" wrapText="1"/>
    </xf>
    <xf numFmtId="179" fontId="7" fillId="18" borderId="8" xfId="10" quotePrefix="1" applyNumberFormat="1" applyFont="1" applyFill="1" applyBorder="1" applyAlignment="1" applyProtection="1">
      <alignment horizontal="right" vertical="center"/>
    </xf>
    <xf numFmtId="0" fontId="7" fillId="18" borderId="8" xfId="10" quotePrefix="1" applyFont="1" applyFill="1" applyBorder="1" applyAlignment="1" applyProtection="1">
      <alignment horizontal="right" vertical="center"/>
    </xf>
    <xf numFmtId="179" fontId="10" fillId="18" borderId="44" xfId="10" quotePrefix="1" applyNumberFormat="1" applyFont="1" applyFill="1" applyBorder="1" applyAlignment="1" applyProtection="1">
      <alignment horizontal="right" vertical="center"/>
    </xf>
    <xf numFmtId="0" fontId="4" fillId="18" borderId="45" xfId="10" applyFont="1" applyFill="1" applyBorder="1" applyAlignment="1" applyProtection="1">
      <alignment vertical="center" wrapText="1"/>
    </xf>
    <xf numFmtId="0" fontId="7" fillId="18" borderId="8" xfId="10" applyFont="1" applyFill="1" applyBorder="1" applyAlignment="1" applyProtection="1">
      <alignment horizontal="right" vertical="center"/>
    </xf>
    <xf numFmtId="0" fontId="9" fillId="18" borderId="45" xfId="10" applyFont="1" applyFill="1" applyBorder="1" applyAlignment="1" applyProtection="1">
      <alignment horizontal="left" vertical="center" wrapText="1"/>
    </xf>
    <xf numFmtId="0" fontId="9" fillId="18" borderId="52" xfId="10" applyFont="1" applyFill="1" applyBorder="1" applyAlignment="1" applyProtection="1">
      <alignment vertical="center" wrapText="1"/>
    </xf>
    <xf numFmtId="179" fontId="16" fillId="18" borderId="42" xfId="10" quotePrefix="1" applyNumberFormat="1" applyFont="1" applyFill="1" applyBorder="1" applyAlignment="1" applyProtection="1">
      <alignment horizontal="right"/>
    </xf>
    <xf numFmtId="0" fontId="17" fillId="18" borderId="43" xfId="10" applyFont="1" applyFill="1" applyBorder="1" applyAlignment="1" applyProtection="1">
      <alignment wrapText="1"/>
    </xf>
    <xf numFmtId="179" fontId="16" fillId="18" borderId="44" xfId="10" quotePrefix="1" applyNumberFormat="1" applyFont="1" applyFill="1" applyBorder="1" applyAlignment="1" applyProtection="1">
      <alignment horizontal="right"/>
    </xf>
    <xf numFmtId="0" fontId="17" fillId="18" borderId="45" xfId="10" applyFont="1" applyFill="1" applyBorder="1" applyAlignment="1" applyProtection="1">
      <alignment wrapText="1"/>
    </xf>
    <xf numFmtId="179" fontId="7" fillId="18" borderId="80" xfId="10" quotePrefix="1" applyNumberFormat="1" applyFont="1" applyFill="1" applyBorder="1" applyAlignment="1" applyProtection="1">
      <alignment horizontal="right" vertical="center"/>
    </xf>
    <xf numFmtId="0" fontId="18" fillId="18" borderId="45" xfId="10" applyFont="1" applyFill="1" applyBorder="1" applyAlignment="1" applyProtection="1">
      <alignment wrapText="1"/>
    </xf>
    <xf numFmtId="179" fontId="16" fillId="18" borderId="47" xfId="10" quotePrefix="1" applyNumberFormat="1" applyFont="1" applyFill="1" applyBorder="1" applyAlignment="1" applyProtection="1">
      <alignment horizontal="right" vertical="center"/>
    </xf>
    <xf numFmtId="0" fontId="17" fillId="18" borderId="52" xfId="10" applyFont="1" applyFill="1" applyBorder="1" applyAlignment="1" applyProtection="1">
      <alignment wrapText="1"/>
    </xf>
    <xf numFmtId="0" fontId="4" fillId="18" borderId="43" xfId="10" applyFont="1" applyFill="1" applyBorder="1" applyAlignment="1" applyProtection="1">
      <alignment vertical="center" wrapText="1"/>
    </xf>
    <xf numFmtId="179" fontId="10" fillId="18" borderId="48" xfId="10" quotePrefix="1" applyNumberFormat="1" applyFont="1" applyFill="1" applyBorder="1" applyAlignment="1" applyProtection="1">
      <alignment horizontal="right" vertical="center"/>
    </xf>
    <xf numFmtId="0" fontId="4" fillId="18" borderId="55" xfId="10" applyFont="1" applyFill="1" applyBorder="1" applyAlignment="1" applyProtection="1">
      <alignment vertical="center" wrapText="1"/>
    </xf>
    <xf numFmtId="179" fontId="10" fillId="18" borderId="74" xfId="10" quotePrefix="1" applyNumberFormat="1" applyFont="1" applyFill="1" applyBorder="1" applyAlignment="1" applyProtection="1">
      <alignment horizontal="right" vertical="center"/>
    </xf>
    <xf numFmtId="0" fontId="4" fillId="18" borderId="75" xfId="10" applyFont="1" applyFill="1" applyBorder="1" applyAlignment="1" applyProtection="1">
      <alignment horizontal="left" vertical="center" wrapText="1"/>
    </xf>
    <xf numFmtId="179" fontId="10" fillId="18" borderId="76" xfId="10" quotePrefix="1" applyNumberFormat="1" applyFont="1" applyFill="1" applyBorder="1" applyAlignment="1" applyProtection="1">
      <alignment horizontal="right" vertical="center"/>
    </xf>
    <xf numFmtId="0" fontId="4" fillId="18" borderId="77" xfId="10" applyFont="1" applyFill="1" applyBorder="1" applyAlignment="1" applyProtection="1">
      <alignment vertical="center" wrapText="1"/>
    </xf>
    <xf numFmtId="0" fontId="4" fillId="18" borderId="75" xfId="10" applyFont="1" applyFill="1" applyBorder="1" applyAlignment="1" applyProtection="1">
      <alignment vertical="center" wrapText="1"/>
    </xf>
    <xf numFmtId="0" fontId="9" fillId="18" borderId="77" xfId="10" applyFont="1" applyFill="1" applyBorder="1" applyAlignment="1" applyProtection="1">
      <alignment horizontal="left" vertical="center" wrapText="1"/>
    </xf>
    <xf numFmtId="179" fontId="10" fillId="18" borderId="58" xfId="10" quotePrefix="1" applyNumberFormat="1" applyFont="1" applyFill="1" applyBorder="1" applyAlignment="1" applyProtection="1">
      <alignment horizontal="right" vertical="center"/>
    </xf>
    <xf numFmtId="0" fontId="9" fillId="18" borderId="59" xfId="10" applyFont="1" applyFill="1" applyBorder="1" applyAlignment="1" applyProtection="1">
      <alignment horizontal="left" vertical="center" wrapText="1"/>
    </xf>
    <xf numFmtId="0" fontId="4" fillId="18" borderId="52" xfId="10" applyFont="1" applyFill="1" applyBorder="1" applyAlignment="1" applyProtection="1">
      <alignment vertical="center" wrapText="1"/>
    </xf>
    <xf numFmtId="0" fontId="14" fillId="18" borderId="43" xfId="10" applyFont="1" applyFill="1" applyBorder="1" applyAlignment="1" applyProtection="1">
      <alignment horizontal="left" vertical="center" wrapText="1"/>
    </xf>
    <xf numFmtId="0" fontId="7" fillId="18" borderId="8" xfId="10" quotePrefix="1" applyFont="1" applyFill="1" applyBorder="1" applyAlignment="1" applyProtection="1">
      <alignment horizontal="center" vertical="center"/>
    </xf>
    <xf numFmtId="0" fontId="14" fillId="18" borderId="45" xfId="10" applyFont="1" applyFill="1" applyBorder="1" applyAlignment="1" applyProtection="1">
      <alignment horizontal="left" vertical="center" wrapText="1"/>
    </xf>
    <xf numFmtId="0" fontId="14" fillId="18" borderId="52" xfId="10" applyFont="1" applyFill="1" applyBorder="1" applyAlignment="1" applyProtection="1">
      <alignment horizontal="left" vertical="center" wrapText="1"/>
    </xf>
    <xf numFmtId="0" fontId="9" fillId="18" borderId="43" xfId="10" applyFont="1" applyFill="1" applyBorder="1" applyAlignment="1" applyProtection="1">
      <alignment horizontal="left" vertical="center" wrapText="1"/>
    </xf>
    <xf numFmtId="0" fontId="9" fillId="18" borderId="52" xfId="10" applyFont="1" applyFill="1" applyBorder="1" applyAlignment="1" applyProtection="1">
      <alignment horizontal="left" vertical="center" wrapText="1"/>
    </xf>
    <xf numFmtId="0" fontId="7" fillId="18" borderId="8" xfId="10" applyFont="1" applyFill="1" applyBorder="1" applyAlignment="1" applyProtection="1">
      <alignment horizontal="center" vertical="center"/>
    </xf>
    <xf numFmtId="0" fontId="9" fillId="18" borderId="43" xfId="2" applyFont="1" applyFill="1" applyBorder="1" applyAlignment="1" applyProtection="1">
      <alignment vertical="center" wrapText="1"/>
    </xf>
    <xf numFmtId="0" fontId="9" fillId="18" borderId="77" xfId="2" applyFont="1" applyFill="1" applyBorder="1" applyAlignment="1" applyProtection="1">
      <alignment vertical="center" wrapText="1"/>
    </xf>
    <xf numFmtId="179" fontId="10" fillId="18" borderId="57" xfId="10" quotePrefix="1" applyNumberFormat="1" applyFont="1" applyFill="1" applyBorder="1" applyAlignment="1" applyProtection="1">
      <alignment horizontal="right" vertical="center"/>
    </xf>
    <xf numFmtId="0" fontId="9" fillId="18" borderId="0" xfId="2" applyFont="1" applyFill="1" applyBorder="1" applyAlignment="1" applyProtection="1">
      <alignment vertical="center" wrapText="1"/>
    </xf>
    <xf numFmtId="0" fontId="9" fillId="18" borderId="59" xfId="2" applyFont="1" applyFill="1" applyBorder="1" applyAlignment="1" applyProtection="1">
      <alignment vertical="center" wrapText="1"/>
    </xf>
    <xf numFmtId="0" fontId="9" fillId="18" borderId="75" xfId="2" applyFont="1" applyFill="1" applyBorder="1" applyAlignment="1" applyProtection="1">
      <alignment vertical="center" wrapText="1"/>
    </xf>
    <xf numFmtId="0" fontId="9" fillId="18" borderId="56" xfId="10" applyFont="1" applyFill="1" applyBorder="1" applyAlignment="1" applyProtection="1">
      <alignment horizontal="left" vertical="center" wrapText="1"/>
    </xf>
    <xf numFmtId="0" fontId="191" fillId="23" borderId="50" xfId="2" applyFont="1" applyFill="1" applyBorder="1" applyAlignment="1" applyProtection="1">
      <alignment vertical="center"/>
    </xf>
    <xf numFmtId="0" fontId="13" fillId="18" borderId="43" xfId="2" applyFont="1" applyFill="1" applyBorder="1" applyAlignment="1" applyProtection="1">
      <alignment vertical="center" wrapText="1"/>
    </xf>
    <xf numFmtId="0" fontId="13" fillId="18" borderId="45" xfId="2" applyFont="1" applyFill="1" applyBorder="1" applyAlignment="1" applyProtection="1">
      <alignment vertical="center" wrapText="1"/>
    </xf>
    <xf numFmtId="0" fontId="13" fillId="18" borderId="52" xfId="2" applyFont="1" applyFill="1" applyBorder="1" applyAlignment="1" applyProtection="1">
      <alignment vertical="center" wrapText="1"/>
    </xf>
    <xf numFmtId="176" fontId="4" fillId="18" borderId="8" xfId="10" applyNumberFormat="1" applyFont="1" applyFill="1" applyBorder="1" applyAlignment="1" applyProtection="1">
      <alignment horizontal="right" vertical="center"/>
    </xf>
    <xf numFmtId="0" fontId="4" fillId="18" borderId="45" xfId="10" applyFont="1" applyFill="1" applyBorder="1" applyAlignment="1" applyProtection="1">
      <alignment horizontal="left" vertical="center" wrapText="1"/>
    </xf>
    <xf numFmtId="0" fontId="9" fillId="18" borderId="43" xfId="10" applyFont="1" applyFill="1" applyBorder="1" applyAlignment="1" applyProtection="1">
      <alignment vertical="center" wrapText="1"/>
    </xf>
    <xf numFmtId="179" fontId="191" fillId="23" borderId="36" xfId="10" quotePrefix="1" applyNumberFormat="1" applyFont="1" applyFill="1" applyBorder="1" applyAlignment="1" applyProtection="1">
      <alignment horizontal="right"/>
    </xf>
    <xf numFmtId="176" fontId="4" fillId="18" borderId="8" xfId="10" applyNumberFormat="1" applyFont="1" applyFill="1" applyBorder="1" applyAlignment="1" applyProtection="1">
      <alignment horizontal="right"/>
    </xf>
    <xf numFmtId="179" fontId="10" fillId="18" borderId="42" xfId="10" quotePrefix="1" applyNumberFormat="1" applyFont="1" applyFill="1" applyBorder="1" applyAlignment="1" applyProtection="1">
      <alignment horizontal="right" vertical="top"/>
    </xf>
    <xf numFmtId="0" fontId="4" fillId="18" borderId="43" xfId="10" applyFont="1" applyFill="1" applyBorder="1" applyAlignment="1" applyProtection="1">
      <alignment vertical="top" wrapText="1"/>
    </xf>
    <xf numFmtId="179" fontId="10" fillId="18" borderId="44" xfId="10" quotePrefix="1" applyNumberFormat="1" applyFont="1" applyFill="1" applyBorder="1" applyAlignment="1" applyProtection="1">
      <alignment horizontal="right" vertical="top"/>
    </xf>
    <xf numFmtId="0" fontId="4" fillId="18" borderId="45" xfId="10" applyFont="1" applyFill="1" applyBorder="1" applyAlignment="1" applyProtection="1">
      <alignment vertical="top" wrapText="1"/>
    </xf>
    <xf numFmtId="179" fontId="10" fillId="18" borderId="47" xfId="10" quotePrefix="1" applyNumberFormat="1" applyFont="1" applyFill="1" applyBorder="1" applyAlignment="1" applyProtection="1">
      <alignment horizontal="right" vertical="top"/>
    </xf>
    <xf numFmtId="0" fontId="4" fillId="18" borderId="52" xfId="10" applyFont="1" applyFill="1" applyBorder="1" applyAlignment="1" applyProtection="1">
      <alignment vertical="top" wrapText="1"/>
    </xf>
    <xf numFmtId="179" fontId="10" fillId="18" borderId="48" xfId="10" quotePrefix="1" applyNumberFormat="1" applyFont="1" applyFill="1" applyBorder="1" applyAlignment="1" applyProtection="1">
      <alignment horizontal="right" vertical="top"/>
    </xf>
    <xf numFmtId="0" fontId="4" fillId="18" borderId="55" xfId="10" applyFont="1" applyFill="1" applyBorder="1" applyAlignment="1" applyProtection="1">
      <alignment vertical="top" wrapText="1"/>
    </xf>
    <xf numFmtId="179" fontId="221" fillId="18" borderId="101" xfId="10" quotePrefix="1" applyNumberFormat="1" applyFont="1" applyFill="1" applyBorder="1" applyAlignment="1" applyProtection="1">
      <alignment horizontal="right" vertical="center"/>
    </xf>
    <xf numFmtId="0" fontId="221" fillId="18" borderId="119" xfId="10" applyFont="1" applyFill="1" applyBorder="1" applyProtection="1"/>
    <xf numFmtId="176" fontId="4" fillId="18" borderId="41" xfId="10" applyNumberFormat="1" applyFont="1" applyFill="1" applyBorder="1" applyAlignment="1" applyProtection="1">
      <alignment horizontal="right" vertical="center"/>
    </xf>
    <xf numFmtId="176" fontId="4" fillId="18" borderId="68" xfId="10" applyNumberFormat="1" applyFont="1" applyFill="1" applyBorder="1" applyAlignment="1" applyProtection="1">
      <alignment vertical="center"/>
    </xf>
    <xf numFmtId="0" fontId="7" fillId="18" borderId="0" xfId="2" applyFont="1" applyFill="1" applyBorder="1" applyAlignment="1" applyProtection="1">
      <alignment vertical="center" wrapText="1"/>
    </xf>
    <xf numFmtId="181" fontId="7" fillId="17" borderId="36" xfId="10" applyNumberFormat="1" applyFont="1" applyFill="1" applyBorder="1" applyAlignment="1" applyProtection="1">
      <alignment horizontal="right"/>
    </xf>
    <xf numFmtId="181" fontId="7" fillId="18" borderId="123" xfId="10" quotePrefix="1" applyNumberFormat="1" applyFont="1" applyFill="1" applyBorder="1" applyAlignment="1" applyProtection="1">
      <alignment horizontal="right" vertical="center"/>
    </xf>
    <xf numFmtId="0" fontId="7" fillId="18" borderId="60" xfId="2" applyFont="1" applyFill="1" applyBorder="1" applyAlignment="1" applyProtection="1">
      <alignment vertical="center"/>
    </xf>
    <xf numFmtId="0" fontId="7" fillId="18" borderId="60" xfId="2" applyFont="1" applyFill="1" applyBorder="1" applyAlignment="1" applyProtection="1">
      <alignment vertical="center" wrapText="1"/>
    </xf>
    <xf numFmtId="181" fontId="7" fillId="18" borderId="8" xfId="10" quotePrefix="1" applyNumberFormat="1" applyFont="1" applyFill="1" applyBorder="1" applyAlignment="1" applyProtection="1">
      <alignment horizontal="right" vertical="center"/>
    </xf>
    <xf numFmtId="181" fontId="7" fillId="18" borderId="41" xfId="10" quotePrefix="1" applyNumberFormat="1" applyFont="1" applyFill="1" applyBorder="1" applyAlignment="1" applyProtection="1">
      <alignment horizontal="right" vertical="center"/>
    </xf>
    <xf numFmtId="0" fontId="4" fillId="18" borderId="68" xfId="2" applyFont="1" applyFill="1" applyBorder="1" applyAlignment="1" applyProtection="1">
      <alignment vertical="center"/>
    </xf>
    <xf numFmtId="0" fontId="219" fillId="24" borderId="94" xfId="10" applyFont="1" applyFill="1" applyBorder="1" applyAlignment="1" applyProtection="1">
      <alignment horizontal="right" vertical="center"/>
    </xf>
    <xf numFmtId="190" fontId="190" fillId="22" borderId="95" xfId="12" applyNumberFormat="1" applyFont="1" applyFill="1" applyBorder="1" applyAlignment="1" applyProtection="1">
      <alignment horizontal="center" vertical="center" wrapText="1"/>
    </xf>
    <xf numFmtId="0" fontId="7" fillId="18" borderId="0" xfId="10" quotePrefix="1" applyFont="1" applyFill="1" applyBorder="1" applyAlignment="1" applyProtection="1">
      <alignment horizontal="right" vertical="center"/>
    </xf>
    <xf numFmtId="0" fontId="7" fillId="18" borderId="0" xfId="10" applyFont="1" applyFill="1" applyBorder="1" applyAlignment="1" applyProtection="1">
      <alignment horizontal="center" vertical="center"/>
    </xf>
    <xf numFmtId="176" fontId="4" fillId="18" borderId="0" xfId="2" quotePrefix="1" applyNumberFormat="1" applyFont="1" applyFill="1" applyBorder="1" applyAlignment="1" applyProtection="1">
      <alignment horizontal="center" vertical="center"/>
    </xf>
    <xf numFmtId="176" fontId="4" fillId="18" borderId="0" xfId="2" quotePrefix="1" applyNumberFormat="1" applyFont="1" applyFill="1" applyBorder="1" applyAlignment="1" applyProtection="1">
      <alignment horizontal="center" vertical="center" wrapText="1"/>
    </xf>
    <xf numFmtId="0" fontId="13" fillId="18" borderId="0" xfId="10" quotePrefix="1" applyFont="1" applyFill="1" applyBorder="1" applyAlignment="1" applyProtection="1">
      <alignment horizontal="right" vertical="center"/>
    </xf>
    <xf numFmtId="0" fontId="12" fillId="18" borderId="0" xfId="0" applyFont="1" applyFill="1" applyAlignment="1" applyProtection="1">
      <alignment horizontal="right" wrapText="1"/>
    </xf>
    <xf numFmtId="0" fontId="215" fillId="17" borderId="14" xfId="0" applyNumberFormat="1" applyFont="1" applyFill="1" applyBorder="1" applyAlignment="1" applyProtection="1">
      <alignment horizontal="center" vertical="center"/>
    </xf>
    <xf numFmtId="0" fontId="215" fillId="17" borderId="14" xfId="0" applyNumberFormat="1" applyFont="1" applyFill="1" applyBorder="1" applyAlignment="1" applyProtection="1">
      <alignment horizontal="left" vertical="center"/>
    </xf>
    <xf numFmtId="0" fontId="12" fillId="18" borderId="0" xfId="2" applyFont="1" applyFill="1" applyAlignment="1" applyProtection="1">
      <alignment horizontal="center" vertical="center" wrapText="1"/>
    </xf>
    <xf numFmtId="3" fontId="4" fillId="18" borderId="0" xfId="2" quotePrefix="1" applyNumberFormat="1" applyFont="1" applyFill="1" applyAlignment="1" applyProtection="1">
      <alignment horizontal="right" vertical="center"/>
    </xf>
    <xf numFmtId="0" fontId="190" fillId="37" borderId="145" xfId="2" applyFont="1" applyFill="1" applyBorder="1" applyAlignment="1" applyProtection="1">
      <alignment horizontal="center" vertical="center"/>
    </xf>
    <xf numFmtId="0" fontId="190" fillId="37" borderId="16" xfId="2" applyFont="1" applyFill="1" applyBorder="1" applyAlignment="1" applyProtection="1">
      <alignment horizontal="center" vertical="center"/>
    </xf>
    <xf numFmtId="0" fontId="190" fillId="37" borderId="16" xfId="2" applyFont="1" applyFill="1" applyBorder="1" applyAlignment="1" applyProtection="1">
      <alignment horizontal="center" vertical="center" wrapText="1"/>
    </xf>
    <xf numFmtId="3" fontId="190" fillId="37" borderId="16" xfId="2" applyNumberFormat="1" applyFont="1" applyFill="1" applyBorder="1" applyAlignment="1" applyProtection="1">
      <alignment horizontal="center" vertical="center"/>
    </xf>
    <xf numFmtId="3" fontId="190" fillId="37" borderId="11" xfId="2" applyNumberFormat="1" applyFont="1" applyFill="1" applyBorder="1" applyAlignment="1" applyProtection="1">
      <alignment horizontal="center" vertical="center"/>
    </xf>
    <xf numFmtId="0" fontId="12" fillId="18" borderId="69" xfId="2" applyFont="1" applyFill="1" applyBorder="1" applyAlignment="1" applyProtection="1">
      <alignment horizontal="center"/>
    </xf>
    <xf numFmtId="0" fontId="12" fillId="18" borderId="14" xfId="2" applyFont="1" applyFill="1" applyBorder="1" applyAlignment="1" applyProtection="1">
      <alignment horizontal="center" vertical="top"/>
    </xf>
    <xf numFmtId="0" fontId="12" fillId="18" borderId="14" xfId="2" applyFont="1" applyFill="1" applyBorder="1" applyAlignment="1" applyProtection="1">
      <alignment vertical="top" wrapText="1"/>
    </xf>
    <xf numFmtId="0" fontId="4" fillId="18" borderId="92" xfId="2" applyFont="1" applyFill="1" applyBorder="1" applyAlignment="1" applyProtection="1">
      <alignment horizontal="center"/>
    </xf>
    <xf numFmtId="0" fontId="118" fillId="29" borderId="42" xfId="2" applyFont="1" applyFill="1" applyBorder="1" applyAlignment="1" applyProtection="1">
      <alignment horizontal="center" vertical="top"/>
    </xf>
    <xf numFmtId="0" fontId="4" fillId="29" borderId="42" xfId="2" applyFont="1" applyFill="1" applyBorder="1" applyAlignment="1" applyProtection="1">
      <alignment vertical="top" wrapText="1"/>
    </xf>
    <xf numFmtId="0" fontId="4" fillId="18" borderId="80" xfId="2" applyFont="1" applyFill="1" applyBorder="1" applyAlignment="1" applyProtection="1">
      <alignment horizontal="center"/>
    </xf>
    <xf numFmtId="0" fontId="118" fillId="29" borderId="48" xfId="2" applyFont="1" applyFill="1" applyBorder="1" applyAlignment="1" applyProtection="1">
      <alignment horizontal="center" vertical="top"/>
    </xf>
    <xf numFmtId="0" fontId="4" fillId="29" borderId="48" xfId="2" applyFont="1" applyFill="1" applyBorder="1" applyAlignment="1" applyProtection="1">
      <alignment vertical="top" wrapText="1"/>
    </xf>
    <xf numFmtId="0" fontId="4" fillId="18" borderId="65" xfId="2" applyFont="1" applyFill="1" applyBorder="1" applyAlignment="1" applyProtection="1">
      <alignment horizontal="center"/>
    </xf>
    <xf numFmtId="0" fontId="118" fillId="29" borderId="47" xfId="2" applyFont="1" applyFill="1" applyBorder="1" applyAlignment="1" applyProtection="1">
      <alignment horizontal="center" vertical="top"/>
    </xf>
    <xf numFmtId="0" fontId="4" fillId="29" borderId="47" xfId="2" applyFont="1" applyFill="1" applyBorder="1" applyAlignment="1" applyProtection="1">
      <alignment vertical="top" wrapText="1"/>
    </xf>
    <xf numFmtId="0" fontId="118" fillId="29" borderId="116" xfId="2" applyFont="1" applyFill="1" applyBorder="1" applyAlignment="1" applyProtection="1">
      <alignment horizontal="center" vertical="top"/>
    </xf>
    <xf numFmtId="0" fontId="4" fillId="29" borderId="116" xfId="2" applyFont="1" applyFill="1" applyBorder="1" applyAlignment="1" applyProtection="1">
      <alignment vertical="top" wrapText="1"/>
    </xf>
    <xf numFmtId="0" fontId="12" fillId="18" borderId="93" xfId="2" applyFont="1" applyFill="1" applyBorder="1" applyAlignment="1" applyProtection="1">
      <alignment horizontal="center"/>
    </xf>
    <xf numFmtId="0" fontId="12" fillId="18" borderId="94" xfId="2" applyFont="1" applyFill="1" applyBorder="1" applyAlignment="1" applyProtection="1">
      <alignment horizontal="center" vertical="top"/>
    </xf>
    <xf numFmtId="0" fontId="12" fillId="18" borderId="94" xfId="2" applyFont="1" applyFill="1" applyBorder="1" applyAlignment="1" applyProtection="1">
      <alignment vertical="top" wrapText="1"/>
    </xf>
    <xf numFmtId="0" fontId="222" fillId="18" borderId="0" xfId="2" applyFont="1" applyFill="1" applyBorder="1" applyProtection="1"/>
    <xf numFmtId="0" fontId="4" fillId="18" borderId="0" xfId="2" applyFont="1" applyFill="1" applyBorder="1" applyAlignment="1" applyProtection="1">
      <alignment vertical="top"/>
    </xf>
    <xf numFmtId="0" fontId="4" fillId="18" borderId="0" xfId="2" applyFont="1" applyFill="1" applyBorder="1" applyAlignment="1" applyProtection="1">
      <alignment vertical="top" wrapText="1"/>
    </xf>
    <xf numFmtId="0" fontId="4" fillId="5" borderId="0" xfId="2" applyFont="1" applyFill="1" applyAlignment="1" applyProtection="1">
      <alignment vertical="center" wrapText="1"/>
    </xf>
    <xf numFmtId="3" fontId="198" fillId="23" borderId="69" xfId="2" applyNumberFormat="1" applyFont="1" applyFill="1" applyBorder="1" applyAlignment="1" applyProtection="1">
      <alignment horizontal="right" vertical="center"/>
      <protection locked="0"/>
    </xf>
    <xf numFmtId="3" fontId="198" fillId="23" borderId="14" xfId="2" applyNumberFormat="1" applyFont="1" applyFill="1" applyBorder="1" applyAlignment="1" applyProtection="1">
      <alignment horizontal="right" vertical="center"/>
      <protection locked="0"/>
    </xf>
    <xf numFmtId="3" fontId="198" fillId="23" borderId="12" xfId="2" applyNumberFormat="1" applyFont="1" applyFill="1" applyBorder="1" applyAlignment="1" applyProtection="1">
      <alignment horizontal="right" vertical="center"/>
      <protection locked="0"/>
    </xf>
    <xf numFmtId="3" fontId="13" fillId="18" borderId="101" xfId="2" applyNumberFormat="1" applyFont="1" applyFill="1" applyBorder="1" applyAlignment="1" applyProtection="1">
      <alignment horizontal="right" vertical="center"/>
      <protection locked="0"/>
    </xf>
    <xf numFmtId="3" fontId="13" fillId="18" borderId="102" xfId="2" applyNumberFormat="1" applyFont="1" applyFill="1" applyBorder="1" applyAlignment="1" applyProtection="1">
      <alignment horizontal="right" vertical="center"/>
      <protection locked="0"/>
    </xf>
    <xf numFmtId="3" fontId="12" fillId="18" borderId="66" xfId="2" applyNumberFormat="1" applyFont="1" applyFill="1" applyBorder="1" applyAlignment="1" applyProtection="1">
      <alignment horizontal="right" vertical="center"/>
      <protection locked="0"/>
    </xf>
    <xf numFmtId="3" fontId="12" fillId="18" borderId="67" xfId="2" applyNumberFormat="1" applyFont="1" applyFill="1" applyBorder="1" applyAlignment="1" applyProtection="1">
      <alignment horizontal="right" vertical="center"/>
      <protection locked="0"/>
    </xf>
    <xf numFmtId="3" fontId="4" fillId="29" borderId="42" xfId="2" applyNumberFormat="1" applyFont="1" applyFill="1" applyBorder="1" applyAlignment="1" applyProtection="1">
      <alignment horizontal="right" vertical="center"/>
      <protection locked="0"/>
    </xf>
    <xf numFmtId="3" fontId="4" fillId="29" borderId="84" xfId="2" applyNumberFormat="1" applyFont="1" applyFill="1" applyBorder="1" applyAlignment="1" applyProtection="1">
      <alignment horizontal="right" vertical="center"/>
      <protection locked="0"/>
    </xf>
    <xf numFmtId="3" fontId="4" fillId="29" borderId="48" xfId="2" applyNumberFormat="1" applyFont="1" applyFill="1" applyBorder="1" applyAlignment="1" applyProtection="1">
      <alignment horizontal="right" vertical="center"/>
      <protection locked="0"/>
    </xf>
    <xf numFmtId="3" fontId="4" fillId="29" borderId="97" xfId="2" applyNumberFormat="1" applyFont="1" applyFill="1" applyBorder="1" applyAlignment="1" applyProtection="1">
      <alignment horizontal="right" vertical="center"/>
      <protection locked="0"/>
    </xf>
    <xf numFmtId="3" fontId="12" fillId="18" borderId="14" xfId="2" applyNumberFormat="1" applyFont="1" applyFill="1" applyBorder="1" applyAlignment="1" applyProtection="1">
      <alignment horizontal="right" vertical="center"/>
      <protection locked="0"/>
    </xf>
    <xf numFmtId="3" fontId="12" fillId="18" borderId="12" xfId="2" applyNumberFormat="1" applyFont="1" applyFill="1" applyBorder="1" applyAlignment="1" applyProtection="1">
      <alignment horizontal="right" vertical="center"/>
      <protection locked="0"/>
    </xf>
    <xf numFmtId="3" fontId="4" fillId="29" borderId="47" xfId="2" applyNumberFormat="1" applyFont="1" applyFill="1" applyBorder="1" applyAlignment="1" applyProtection="1">
      <alignment horizontal="right" vertical="center"/>
      <protection locked="0"/>
    </xf>
    <xf numFmtId="3" fontId="4" fillId="29" borderId="91" xfId="2" applyNumberFormat="1" applyFont="1" applyFill="1" applyBorder="1" applyAlignment="1" applyProtection="1">
      <alignment horizontal="right" vertical="center"/>
      <protection locked="0"/>
    </xf>
    <xf numFmtId="3" fontId="12" fillId="18" borderId="14" xfId="0" applyNumberFormat="1" applyFont="1" applyFill="1" applyBorder="1" applyAlignment="1" applyProtection="1">
      <alignment horizontal="right" vertical="center"/>
      <protection locked="0"/>
    </xf>
    <xf numFmtId="3" fontId="12" fillId="18" borderId="12" xfId="0" applyNumberFormat="1" applyFont="1" applyFill="1" applyBorder="1" applyAlignment="1" applyProtection="1">
      <alignment horizontal="right" vertical="center"/>
      <protection locked="0"/>
    </xf>
    <xf numFmtId="3" fontId="4" fillId="29" borderId="116" xfId="0" applyNumberFormat="1" applyFont="1" applyFill="1" applyBorder="1" applyAlignment="1" applyProtection="1">
      <alignment horizontal="right" vertical="center"/>
      <protection locked="0"/>
    </xf>
    <xf numFmtId="3" fontId="4" fillId="29" borderId="118" xfId="0" applyNumberFormat="1" applyFont="1" applyFill="1" applyBorder="1" applyAlignment="1" applyProtection="1">
      <alignment horizontal="right" vertical="center"/>
      <protection locked="0"/>
    </xf>
    <xf numFmtId="3" fontId="4" fillId="29" borderId="48" xfId="0" applyNumberFormat="1" applyFont="1" applyFill="1" applyBorder="1" applyAlignment="1" applyProtection="1">
      <alignment horizontal="right" vertical="center"/>
      <protection locked="0"/>
    </xf>
    <xf numFmtId="3" fontId="4" fillId="29" borderId="97" xfId="0" applyNumberFormat="1" applyFont="1" applyFill="1" applyBorder="1" applyAlignment="1" applyProtection="1">
      <alignment horizontal="right" vertical="center"/>
      <protection locked="0"/>
    </xf>
    <xf numFmtId="3" fontId="4" fillId="29" borderId="116" xfId="2" applyNumberFormat="1" applyFont="1" applyFill="1" applyBorder="1" applyAlignment="1" applyProtection="1">
      <alignment horizontal="right" vertical="center"/>
      <protection locked="0"/>
    </xf>
    <xf numFmtId="3" fontId="4" fillId="29" borderId="118" xfId="2" applyNumberFormat="1" applyFont="1" applyFill="1" applyBorder="1" applyAlignment="1" applyProtection="1">
      <alignment horizontal="right" vertical="center"/>
      <protection locked="0"/>
    </xf>
    <xf numFmtId="3" fontId="12" fillId="6" borderId="14" xfId="2" applyNumberFormat="1" applyFont="1" applyFill="1" applyBorder="1" applyAlignment="1" applyProtection="1">
      <alignment horizontal="right" vertical="center"/>
      <protection locked="0"/>
    </xf>
    <xf numFmtId="3" fontId="12" fillId="6" borderId="12" xfId="2" applyNumberFormat="1" applyFont="1" applyFill="1" applyBorder="1" applyAlignment="1" applyProtection="1">
      <alignment horizontal="right" vertical="center"/>
      <protection locked="0"/>
    </xf>
    <xf numFmtId="3" fontId="12" fillId="18" borderId="94" xfId="2" applyNumberFormat="1" applyFont="1" applyFill="1" applyBorder="1" applyAlignment="1" applyProtection="1">
      <alignment horizontal="right" vertical="center"/>
      <protection locked="0"/>
    </xf>
    <xf numFmtId="3" fontId="12" fillId="18" borderId="95" xfId="2" applyNumberFormat="1" applyFont="1" applyFill="1" applyBorder="1" applyAlignment="1" applyProtection="1">
      <alignment horizontal="right" vertical="center"/>
      <protection locked="0"/>
    </xf>
    <xf numFmtId="3" fontId="199" fillId="17" borderId="69" xfId="2" applyNumberFormat="1" applyFont="1" applyFill="1" applyBorder="1" applyAlignment="1" applyProtection="1">
      <alignment horizontal="right" vertical="center"/>
      <protection locked="0"/>
    </xf>
    <xf numFmtId="3" fontId="199" fillId="17" borderId="14" xfId="2" applyNumberFormat="1" applyFont="1" applyFill="1" applyBorder="1" applyAlignment="1" applyProtection="1">
      <alignment horizontal="right" vertical="center"/>
      <protection locked="0"/>
    </xf>
    <xf numFmtId="3" fontId="199" fillId="17" borderId="12" xfId="2" applyNumberFormat="1" applyFont="1" applyFill="1" applyBorder="1" applyAlignment="1" applyProtection="1">
      <alignment horizontal="right" vertical="center"/>
      <protection locked="0"/>
    </xf>
    <xf numFmtId="0" fontId="46" fillId="18" borderId="0" xfId="0" applyFont="1" applyFill="1" applyBorder="1" applyAlignment="1" applyProtection="1">
      <alignment horizontal="right"/>
    </xf>
    <xf numFmtId="176" fontId="46" fillId="18" borderId="0" xfId="0" applyNumberFormat="1" applyFont="1" applyFill="1" applyBorder="1" applyProtection="1"/>
    <xf numFmtId="176" fontId="46" fillId="18" borderId="0" xfId="0" applyNumberFormat="1" applyFont="1" applyFill="1" applyBorder="1" applyAlignment="1" applyProtection="1">
      <alignment horizontal="left"/>
    </xf>
    <xf numFmtId="0" fontId="54" fillId="21" borderId="62" xfId="0" applyFont="1" applyFill="1" applyBorder="1" applyAlignment="1" applyProtection="1">
      <alignment horizontal="left" vertical="center"/>
    </xf>
    <xf numFmtId="0" fontId="54" fillId="21" borderId="63" xfId="2" applyFont="1" applyFill="1" applyBorder="1" applyAlignment="1" applyProtection="1">
      <alignment horizontal="left" vertical="center"/>
    </xf>
    <xf numFmtId="0" fontId="54" fillId="21" borderId="63" xfId="0" applyFont="1" applyFill="1" applyBorder="1" applyAlignment="1" applyProtection="1">
      <alignment horizontal="left" vertical="center"/>
    </xf>
    <xf numFmtId="0" fontId="54" fillId="21" borderId="64" xfId="2" applyFont="1" applyFill="1" applyBorder="1" applyAlignment="1" applyProtection="1">
      <alignment horizontal="left" vertical="center"/>
    </xf>
    <xf numFmtId="0" fontId="112" fillId="21" borderId="16" xfId="2" applyFont="1" applyFill="1" applyBorder="1" applyAlignment="1" applyProtection="1">
      <alignment horizontal="center" vertical="center"/>
    </xf>
    <xf numFmtId="0" fontId="54" fillId="17" borderId="51" xfId="0" applyFont="1" applyFill="1" applyBorder="1" applyAlignment="1" applyProtection="1">
      <alignment horizontal="center" vertical="center" wrapText="1"/>
    </xf>
    <xf numFmtId="0" fontId="54" fillId="17" borderId="14" xfId="0" applyFont="1" applyFill="1" applyBorder="1" applyAlignment="1" applyProtection="1">
      <alignment horizontal="center" vertical="center" wrapText="1"/>
    </xf>
    <xf numFmtId="0" fontId="54" fillId="17" borderId="12" xfId="0" applyFont="1" applyFill="1" applyBorder="1" applyAlignment="1" applyProtection="1">
      <alignment horizontal="center" vertical="center" wrapText="1"/>
    </xf>
    <xf numFmtId="0" fontId="112" fillId="17" borderId="14" xfId="0" applyFont="1" applyFill="1" applyBorder="1" applyAlignment="1" applyProtection="1">
      <alignment horizontal="left" vertical="center" wrapText="1"/>
    </xf>
    <xf numFmtId="0" fontId="223" fillId="23" borderId="14" xfId="2" applyFont="1" applyFill="1" applyBorder="1" applyAlignment="1" applyProtection="1">
      <alignment horizontal="center" vertical="center"/>
    </xf>
    <xf numFmtId="0" fontId="182" fillId="23" borderId="14" xfId="2" applyFont="1" applyFill="1" applyBorder="1" applyAlignment="1" applyProtection="1">
      <alignment horizontal="center" vertical="center"/>
    </xf>
    <xf numFmtId="0" fontId="35" fillId="18" borderId="0" xfId="0" applyFont="1" applyFill="1" applyBorder="1" applyAlignment="1" applyProtection="1">
      <alignment horizontal="right"/>
    </xf>
    <xf numFmtId="0" fontId="54" fillId="18" borderId="0" xfId="0" applyFont="1" applyFill="1" applyBorder="1" applyAlignment="1" applyProtection="1">
      <alignment horizontal="left"/>
    </xf>
    <xf numFmtId="1" fontId="139" fillId="18" borderId="0" xfId="0" applyNumberFormat="1" applyFont="1" applyFill="1" applyBorder="1" applyProtection="1"/>
    <xf numFmtId="0" fontId="140" fillId="18" borderId="0" xfId="0" applyFont="1" applyFill="1" applyProtection="1"/>
    <xf numFmtId="1" fontId="46" fillId="18" borderId="117" xfId="0" applyNumberFormat="1" applyFont="1" applyFill="1" applyBorder="1" applyProtection="1"/>
    <xf numFmtId="0" fontId="111" fillId="18" borderId="117" xfId="0" applyFont="1" applyFill="1" applyBorder="1" applyProtection="1"/>
    <xf numFmtId="3" fontId="46" fillId="18" borderId="0" xfId="0" applyNumberFormat="1" applyFont="1" applyFill="1" applyBorder="1" applyProtection="1"/>
    <xf numFmtId="0" fontId="115" fillId="18" borderId="0" xfId="0" quotePrefix="1" applyFont="1" applyFill="1" applyBorder="1" applyAlignment="1" applyProtection="1">
      <alignment horizontal="left"/>
    </xf>
    <xf numFmtId="0" fontId="191" fillId="23" borderId="50" xfId="2" applyFont="1" applyFill="1" applyBorder="1" applyAlignment="1" applyProtection="1">
      <alignment vertical="center" wrapText="1"/>
    </xf>
    <xf numFmtId="0" fontId="131" fillId="38" borderId="0" xfId="2" applyFont="1" applyFill="1" applyAlignment="1">
      <alignment horizontal="left" vertical="center"/>
    </xf>
    <xf numFmtId="0" fontId="224" fillId="38" borderId="0" xfId="2" applyFont="1" applyFill="1" applyAlignment="1">
      <alignment horizontal="left" vertical="center"/>
    </xf>
    <xf numFmtId="0" fontId="225" fillId="38" borderId="0" xfId="2" applyFont="1" applyFill="1" applyAlignment="1">
      <alignment horizontal="left" vertical="center"/>
    </xf>
    <xf numFmtId="0" fontId="132" fillId="38" borderId="0" xfId="2" applyFont="1" applyFill="1" applyAlignment="1">
      <alignment horizontal="left" vertical="center"/>
    </xf>
    <xf numFmtId="0" fontId="141" fillId="18" borderId="0" xfId="2" applyFont="1" applyFill="1" applyAlignment="1" applyProtection="1">
      <alignment horizontal="left" vertical="center"/>
    </xf>
    <xf numFmtId="0" fontId="4" fillId="18" borderId="0" xfId="2" applyFont="1" applyFill="1" applyAlignment="1" applyProtection="1">
      <alignment horizontal="left" vertical="center"/>
    </xf>
    <xf numFmtId="0" fontId="4" fillId="18" borderId="15" xfId="2" applyFont="1" applyFill="1" applyBorder="1" applyAlignment="1" applyProtection="1">
      <alignment vertical="center"/>
    </xf>
    <xf numFmtId="0" fontId="4" fillId="18" borderId="15" xfId="2" applyFont="1" applyFill="1" applyBorder="1" applyAlignment="1" applyProtection="1">
      <alignment vertical="center" wrapText="1"/>
    </xf>
    <xf numFmtId="0" fontId="226" fillId="21" borderId="93" xfId="10" quotePrefix="1" applyFont="1" applyFill="1" applyBorder="1" applyAlignment="1" applyProtection="1">
      <alignment horizontal="right" vertical="center"/>
    </xf>
    <xf numFmtId="0" fontId="227" fillId="21" borderId="94" xfId="10" applyFont="1" applyFill="1" applyBorder="1" applyAlignment="1" applyProtection="1">
      <alignment horizontal="right" vertical="center"/>
    </xf>
    <xf numFmtId="0" fontId="183" fillId="21" borderId="95" xfId="2" applyFont="1" applyFill="1" applyBorder="1" applyAlignment="1" applyProtection="1">
      <alignment horizontal="center" vertical="center" wrapText="1"/>
    </xf>
    <xf numFmtId="179" fontId="10" fillId="18" borderId="0" xfId="10" quotePrefix="1" applyNumberFormat="1" applyFont="1" applyFill="1" applyBorder="1" applyAlignment="1" applyProtection="1">
      <alignment horizontal="center" vertical="center"/>
    </xf>
    <xf numFmtId="0" fontId="4" fillId="18" borderId="0" xfId="10" applyFont="1" applyFill="1" applyBorder="1" applyAlignment="1" applyProtection="1">
      <alignment horizontal="left" vertical="center" wrapText="1"/>
    </xf>
    <xf numFmtId="0" fontId="4" fillId="22" borderId="0" xfId="2" applyFont="1" applyFill="1" applyAlignment="1" applyProtection="1">
      <alignment vertical="center"/>
    </xf>
    <xf numFmtId="0" fontId="4" fillId="22" borderId="0" xfId="2" applyFont="1" applyFill="1" applyAlignment="1" applyProtection="1">
      <alignment vertical="center" wrapText="1"/>
    </xf>
    <xf numFmtId="3" fontId="7" fillId="22" borderId="0" xfId="2" applyNumberFormat="1" applyFont="1" applyFill="1" applyAlignment="1" applyProtection="1">
      <alignment horizontal="right" vertical="center"/>
    </xf>
    <xf numFmtId="3" fontId="4" fillId="22" borderId="0" xfId="2" applyNumberFormat="1" applyFont="1" applyFill="1" applyAlignment="1" applyProtection="1">
      <alignment horizontal="right" vertical="center"/>
    </xf>
    <xf numFmtId="0" fontId="189" fillId="24" borderId="62" xfId="2" applyFont="1" applyFill="1" applyBorder="1" applyAlignment="1" applyProtection="1">
      <alignment vertical="center"/>
    </xf>
    <xf numFmtId="0" fontId="189" fillId="24" borderId="63" xfId="2" applyFont="1" applyFill="1" applyBorder="1" applyAlignment="1" applyProtection="1">
      <alignment horizontal="center" vertical="center"/>
    </xf>
    <xf numFmtId="0" fontId="216" fillId="24" borderId="64" xfId="2" applyFont="1" applyFill="1" applyBorder="1" applyAlignment="1" applyProtection="1">
      <alignment horizontal="center" vertical="center" wrapText="1"/>
    </xf>
    <xf numFmtId="0" fontId="15" fillId="0" borderId="22" xfId="10" applyFont="1" applyFill="1" applyBorder="1" applyAlignment="1" applyProtection="1">
      <alignment horizontal="center" vertical="center" wrapText="1"/>
    </xf>
    <xf numFmtId="1" fontId="190" fillId="23" borderId="69" xfId="2" applyNumberFormat="1" applyFont="1" applyFill="1" applyBorder="1" applyAlignment="1" applyProtection="1">
      <alignment horizontal="center" vertical="center" wrapText="1"/>
    </xf>
    <xf numFmtId="1" fontId="190" fillId="23" borderId="51" xfId="2" applyNumberFormat="1" applyFont="1" applyFill="1" applyBorder="1" applyAlignment="1" applyProtection="1">
      <alignment horizontal="center" vertical="center" wrapText="1"/>
    </xf>
    <xf numFmtId="1" fontId="190" fillId="23" borderId="14" xfId="2" applyNumberFormat="1" applyFont="1" applyFill="1" applyBorder="1" applyAlignment="1" applyProtection="1">
      <alignment horizontal="center" vertical="center" wrapText="1"/>
    </xf>
    <xf numFmtId="1" fontId="190" fillId="23" borderId="12" xfId="2" applyNumberFormat="1" applyFont="1" applyFill="1" applyBorder="1" applyAlignment="1" applyProtection="1">
      <alignment horizontal="center" vertical="center" wrapText="1"/>
    </xf>
    <xf numFmtId="0" fontId="4" fillId="18" borderId="60" xfId="2" applyFont="1" applyFill="1" applyBorder="1" applyAlignment="1" applyProtection="1">
      <alignment horizontal="center" vertical="center"/>
    </xf>
    <xf numFmtId="0" fontId="198" fillId="18" borderId="12" xfId="2" applyFont="1" applyFill="1" applyBorder="1" applyAlignment="1" applyProtection="1">
      <alignment horizontal="left" vertical="center" wrapText="1"/>
    </xf>
    <xf numFmtId="0" fontId="4" fillId="18" borderId="8" xfId="2" applyFont="1" applyFill="1" applyBorder="1" applyAlignment="1" applyProtection="1">
      <alignment horizontal="center" vertical="center" wrapText="1"/>
    </xf>
    <xf numFmtId="0" fontId="4" fillId="18" borderId="0" xfId="2" applyFont="1" applyFill="1" applyBorder="1" applyAlignment="1" applyProtection="1">
      <alignment horizontal="center" vertical="center" wrapText="1"/>
    </xf>
    <xf numFmtId="0" fontId="4" fillId="18" borderId="60" xfId="2" applyFont="1" applyFill="1" applyBorder="1" applyAlignment="1" applyProtection="1">
      <alignment horizontal="center" vertical="center" wrapText="1"/>
    </xf>
    <xf numFmtId="181" fontId="191" fillId="17" borderId="36" xfId="10" applyNumberFormat="1" applyFont="1" applyFill="1" applyBorder="1" applyAlignment="1" applyProtection="1">
      <alignment horizontal="right"/>
    </xf>
    <xf numFmtId="181" fontId="228" fillId="24" borderId="93" xfId="10" applyNumberFormat="1" applyFont="1" applyFill="1" applyBorder="1" applyAlignment="1" applyProtection="1">
      <alignment horizontal="right" vertical="center"/>
    </xf>
    <xf numFmtId="0" fontId="190" fillId="24" borderId="95" xfId="12" applyFont="1" applyFill="1" applyBorder="1" applyAlignment="1" applyProtection="1">
      <alignment horizontal="center" vertical="center" wrapText="1"/>
    </xf>
    <xf numFmtId="0" fontId="4" fillId="38" borderId="0" xfId="2" applyFont="1" applyFill="1" applyAlignment="1" applyProtection="1">
      <alignment vertical="center"/>
    </xf>
    <xf numFmtId="0" fontId="4" fillId="38" borderId="0" xfId="2" applyFont="1" applyFill="1" applyBorder="1" applyAlignment="1" applyProtection="1">
      <alignment vertical="center"/>
    </xf>
    <xf numFmtId="0" fontId="4" fillId="38" borderId="0" xfId="2" applyFont="1" applyFill="1" applyBorder="1" applyAlignment="1" applyProtection="1">
      <alignment vertical="center" wrapText="1"/>
    </xf>
    <xf numFmtId="3" fontId="4" fillId="38" borderId="0" xfId="2" applyNumberFormat="1" applyFont="1" applyFill="1" applyAlignment="1" applyProtection="1">
      <alignment horizontal="right" vertical="center"/>
    </xf>
    <xf numFmtId="0" fontId="4" fillId="38" borderId="0" xfId="2" applyFont="1" applyFill="1" applyAlignment="1" applyProtection="1">
      <alignment vertical="center" wrapText="1"/>
    </xf>
    <xf numFmtId="177" fontId="229" fillId="17" borderId="51" xfId="2" applyNumberFormat="1" applyFont="1" applyFill="1" applyBorder="1" applyAlignment="1" applyProtection="1">
      <alignment horizontal="center" vertical="center"/>
    </xf>
    <xf numFmtId="0" fontId="12" fillId="18" borderId="0" xfId="2" applyFont="1" applyFill="1" applyAlignment="1" applyProtection="1">
      <alignment horizontal="center" vertical="center"/>
    </xf>
    <xf numFmtId="0" fontId="12" fillId="0" borderId="0" xfId="2" quotePrefix="1" applyFont="1" applyAlignment="1" applyProtection="1">
      <alignment vertical="center"/>
    </xf>
    <xf numFmtId="178" fontId="4" fillId="18" borderId="0" xfId="2" applyNumberFormat="1" applyFont="1" applyFill="1" applyAlignment="1" applyProtection="1">
      <alignment horizontal="left" vertical="center"/>
    </xf>
    <xf numFmtId="0" fontId="12" fillId="0" borderId="144" xfId="0" applyFont="1" applyFill="1" applyBorder="1" applyAlignment="1" applyProtection="1">
      <alignment horizontal="right" wrapText="1"/>
    </xf>
    <xf numFmtId="0" fontId="205" fillId="27" borderId="62" xfId="2" applyFont="1" applyFill="1" applyBorder="1" applyAlignment="1" applyProtection="1">
      <alignment vertical="center"/>
    </xf>
    <xf numFmtId="0" fontId="205" fillId="27" borderId="63" xfId="2" applyFont="1" applyFill="1" applyBorder="1" applyAlignment="1" applyProtection="1">
      <alignment horizontal="center" vertical="center"/>
    </xf>
    <xf numFmtId="0" fontId="194" fillId="27" borderId="64" xfId="2" applyFont="1" applyFill="1" applyBorder="1" applyAlignment="1" applyProtection="1">
      <alignment horizontal="center" vertical="center" wrapText="1"/>
    </xf>
    <xf numFmtId="0" fontId="195" fillId="27" borderId="7" xfId="2" applyFont="1" applyFill="1" applyBorder="1" applyAlignment="1" applyProtection="1">
      <alignment horizontal="center" vertical="center"/>
    </xf>
    <xf numFmtId="0" fontId="230" fillId="27" borderId="63" xfId="0" applyFont="1" applyFill="1" applyBorder="1" applyAlignment="1" applyProtection="1">
      <alignment horizontal="center" vertical="center"/>
    </xf>
    <xf numFmtId="0" fontId="231" fillId="27" borderId="63" xfId="2" applyFont="1" applyFill="1" applyBorder="1" applyAlignment="1" applyProtection="1">
      <alignment horizontal="center" vertical="center"/>
    </xf>
    <xf numFmtId="0" fontId="205" fillId="27" borderId="64" xfId="2" applyFont="1" applyFill="1" applyBorder="1" applyAlignment="1" applyProtection="1">
      <alignment horizontal="center" vertical="center"/>
    </xf>
    <xf numFmtId="0" fontId="201" fillId="27" borderId="65" xfId="2" quotePrefix="1" applyFont="1" applyFill="1" applyBorder="1" applyAlignment="1" applyProtection="1">
      <alignment horizontal="center" vertical="center"/>
    </xf>
    <xf numFmtId="0" fontId="201" fillId="27" borderId="66" xfId="2" applyFont="1" applyFill="1" applyBorder="1" applyAlignment="1" applyProtection="1">
      <alignment horizontal="center" vertical="center"/>
    </xf>
    <xf numFmtId="0" fontId="232" fillId="0" borderId="73" xfId="10" applyFont="1" applyFill="1" applyBorder="1" applyAlignment="1" applyProtection="1">
      <alignment horizontal="center" vertical="center" wrapText="1"/>
    </xf>
    <xf numFmtId="1" fontId="194" fillId="26" borderId="69" xfId="2" applyNumberFormat="1" applyFont="1" applyFill="1" applyBorder="1" applyAlignment="1" applyProtection="1">
      <alignment horizontal="center" vertical="center" wrapText="1"/>
    </xf>
    <xf numFmtId="1" fontId="194" fillId="26" borderId="51" xfId="2" applyNumberFormat="1" applyFont="1" applyFill="1" applyBorder="1" applyAlignment="1" applyProtection="1">
      <alignment horizontal="center" vertical="center" wrapText="1"/>
    </xf>
    <xf numFmtId="1" fontId="194" fillId="26" borderId="14" xfId="2" applyNumberFormat="1" applyFont="1" applyFill="1" applyBorder="1" applyAlignment="1" applyProtection="1">
      <alignment horizontal="center" vertical="center" wrapText="1"/>
    </xf>
    <xf numFmtId="1" fontId="194" fillId="26" borderId="12" xfId="2" applyNumberFormat="1" applyFont="1" applyFill="1" applyBorder="1" applyAlignment="1" applyProtection="1">
      <alignment horizontal="center" vertical="center" wrapText="1"/>
    </xf>
    <xf numFmtId="0" fontId="213" fillId="17" borderId="24" xfId="10" applyFont="1" applyFill="1" applyBorder="1" applyAlignment="1" applyProtection="1">
      <alignment horizontal="left" vertical="center"/>
    </xf>
    <xf numFmtId="1" fontId="4" fillId="17" borderId="51" xfId="2" applyNumberFormat="1" applyFont="1" applyFill="1" applyBorder="1" applyAlignment="1" applyProtection="1">
      <alignment horizontal="left" vertical="center" wrapText="1"/>
    </xf>
    <xf numFmtId="1" fontId="205" fillId="18" borderId="12" xfId="2" applyNumberFormat="1" applyFont="1" applyFill="1" applyBorder="1" applyAlignment="1" applyProtection="1">
      <alignment horizontal="left" vertical="center" wrapText="1"/>
    </xf>
    <xf numFmtId="0" fontId="233" fillId="18" borderId="41" xfId="10" applyFont="1" applyFill="1" applyBorder="1" applyAlignment="1" applyProtection="1">
      <alignment horizontal="left" vertical="center"/>
    </xf>
    <xf numFmtId="1" fontId="4" fillId="18" borderId="68" xfId="2" applyNumberFormat="1" applyFont="1" applyFill="1" applyBorder="1" applyAlignment="1" applyProtection="1">
      <alignment horizontal="center" vertical="center"/>
    </xf>
    <xf numFmtId="0" fontId="9" fillId="18" borderId="68" xfId="10" applyFont="1" applyFill="1" applyBorder="1" applyAlignment="1" applyProtection="1">
      <alignment horizontal="left" vertical="center" wrapText="1"/>
    </xf>
    <xf numFmtId="179" fontId="193" fillId="26" borderId="36" xfId="10" quotePrefix="1" applyNumberFormat="1" applyFont="1" applyFill="1" applyBorder="1" applyAlignment="1" applyProtection="1">
      <alignment horizontal="right" vertical="center"/>
    </xf>
    <xf numFmtId="3" fontId="197" fillId="26" borderId="69" xfId="2" applyNumberFormat="1" applyFont="1" applyFill="1" applyBorder="1" applyAlignment="1" applyProtection="1">
      <alignment vertical="center"/>
    </xf>
    <xf numFmtId="0" fontId="206" fillId="27" borderId="93" xfId="10" quotePrefix="1" applyFont="1" applyFill="1" applyBorder="1" applyAlignment="1" applyProtection="1">
      <alignment horizontal="right" vertical="center"/>
    </xf>
    <xf numFmtId="0" fontId="201" fillId="27" borderId="94" xfId="10" applyFont="1" applyFill="1" applyBorder="1" applyAlignment="1" applyProtection="1">
      <alignment horizontal="right" vertical="center"/>
    </xf>
    <xf numFmtId="0" fontId="194" fillId="27" borderId="95" xfId="10" applyFont="1" applyFill="1" applyBorder="1" applyAlignment="1" applyProtection="1">
      <alignment horizontal="center" vertical="center" wrapText="1"/>
    </xf>
    <xf numFmtId="3" fontId="197" fillId="27" borderId="93" xfId="2" applyNumberFormat="1" applyFont="1" applyFill="1" applyBorder="1" applyAlignment="1" applyProtection="1">
      <alignment vertical="center"/>
    </xf>
    <xf numFmtId="3" fontId="197" fillId="27" borderId="94" xfId="2" applyNumberFormat="1" applyFont="1" applyFill="1" applyBorder="1" applyAlignment="1" applyProtection="1">
      <alignment vertical="center"/>
    </xf>
    <xf numFmtId="0" fontId="4" fillId="27" borderId="0" xfId="2" applyFont="1" applyFill="1" applyAlignment="1" applyProtection="1">
      <alignment vertical="center"/>
    </xf>
    <xf numFmtId="0" fontId="4" fillId="27" borderId="0" xfId="2" applyFont="1" applyFill="1" applyAlignment="1" applyProtection="1">
      <alignment vertical="center" wrapText="1"/>
    </xf>
    <xf numFmtId="3" fontId="4" fillId="27" borderId="0" xfId="2" applyNumberFormat="1" applyFont="1" applyFill="1" applyAlignment="1" applyProtection="1">
      <alignment horizontal="right" vertical="center"/>
    </xf>
    <xf numFmtId="0" fontId="4" fillId="18" borderId="0" xfId="2" quotePrefix="1" applyFont="1" applyFill="1" applyBorder="1" applyAlignment="1" applyProtection="1">
      <alignment horizontal="center" vertical="center"/>
    </xf>
    <xf numFmtId="0" fontId="4" fillId="18" borderId="0" xfId="2" quotePrefix="1" applyFont="1" applyFill="1" applyBorder="1" applyAlignment="1" applyProtection="1">
      <alignment horizontal="center" vertical="center" wrapText="1"/>
    </xf>
    <xf numFmtId="0" fontId="12" fillId="31" borderId="23" xfId="2" quotePrefix="1" applyFont="1" applyFill="1" applyBorder="1" applyAlignment="1" applyProtection="1">
      <alignment horizontal="center" vertical="center" wrapText="1"/>
    </xf>
    <xf numFmtId="0" fontId="44" fillId="31" borderId="23" xfId="2" applyFont="1" applyFill="1" applyBorder="1" applyAlignment="1" applyProtection="1">
      <alignment horizontal="center" vertical="center" wrapText="1"/>
    </xf>
    <xf numFmtId="1" fontId="12" fillId="0" borderId="145" xfId="2" applyNumberFormat="1" applyFont="1" applyFill="1" applyBorder="1" applyAlignment="1" applyProtection="1">
      <alignment horizontal="center" vertical="center" wrapText="1"/>
    </xf>
    <xf numFmtId="1" fontId="12" fillId="0" borderId="146" xfId="2" applyNumberFormat="1" applyFont="1" applyFill="1" applyBorder="1" applyAlignment="1" applyProtection="1">
      <alignment horizontal="center" vertical="center" wrapText="1"/>
    </xf>
    <xf numFmtId="1" fontId="12" fillId="0" borderId="16" xfId="2" applyNumberFormat="1" applyFont="1" applyFill="1" applyBorder="1" applyAlignment="1" applyProtection="1">
      <alignment horizontal="center" vertical="center" wrapText="1"/>
    </xf>
    <xf numFmtId="1" fontId="12" fillId="0" borderId="11" xfId="2" applyNumberFormat="1" applyFont="1" applyFill="1" applyBorder="1" applyAlignment="1" applyProtection="1">
      <alignment horizontal="center" vertical="center" wrapText="1"/>
    </xf>
    <xf numFmtId="0" fontId="4" fillId="18" borderId="0" xfId="2" quotePrefix="1" applyFont="1" applyFill="1" applyBorder="1" applyAlignment="1" applyProtection="1">
      <alignment horizontal="left" vertical="center"/>
    </xf>
    <xf numFmtId="0" fontId="4" fillId="18" borderId="9" xfId="2" quotePrefix="1" applyFont="1" applyFill="1" applyBorder="1" applyAlignment="1" applyProtection="1">
      <alignment horizontal="left" vertical="center" wrapText="1"/>
    </xf>
    <xf numFmtId="3" fontId="29" fillId="18" borderId="9" xfId="2" quotePrefix="1" applyNumberFormat="1" applyFont="1" applyFill="1" applyBorder="1" applyAlignment="1" applyProtection="1">
      <alignment horizontal="center" vertical="center"/>
    </xf>
    <xf numFmtId="3" fontId="30" fillId="18" borderId="9" xfId="2" quotePrefix="1" applyNumberFormat="1" applyFont="1" applyFill="1" applyBorder="1" applyAlignment="1" applyProtection="1">
      <alignment horizontal="center" vertical="center"/>
    </xf>
    <xf numFmtId="3" fontId="91" fillId="18" borderId="80" xfId="2" quotePrefix="1" applyNumberFormat="1" applyFont="1" applyFill="1" applyBorder="1" applyAlignment="1" applyProtection="1">
      <alignment horizontal="center" vertical="center"/>
    </xf>
    <xf numFmtId="176" fontId="12" fillId="31" borderId="131" xfId="2" quotePrefix="1" applyNumberFormat="1" applyFont="1" applyFill="1" applyBorder="1" applyAlignment="1" applyProtection="1">
      <alignment horizontal="center" vertical="center" wrapText="1"/>
    </xf>
    <xf numFmtId="187" fontId="182" fillId="31" borderId="131" xfId="2" applyNumberFormat="1" applyFont="1" applyFill="1" applyBorder="1" applyAlignment="1" applyProtection="1">
      <alignment horizontal="right" vertical="center"/>
    </xf>
    <xf numFmtId="187" fontId="199" fillId="21" borderId="121" xfId="2" applyNumberFormat="1" applyFont="1" applyFill="1" applyBorder="1" applyAlignment="1" applyProtection="1">
      <alignment horizontal="right" vertical="center"/>
    </xf>
    <xf numFmtId="187" fontId="199" fillId="21" borderId="138" xfId="2" applyNumberFormat="1" applyFont="1" applyFill="1" applyBorder="1" applyAlignment="1" applyProtection="1">
      <alignment horizontal="right" vertical="center"/>
    </xf>
    <xf numFmtId="187" fontId="199" fillId="21" borderId="122" xfId="2" applyNumberFormat="1" applyFont="1" applyFill="1" applyBorder="1" applyAlignment="1" applyProtection="1">
      <alignment horizontal="right" vertical="center"/>
    </xf>
    <xf numFmtId="176" fontId="12" fillId="31" borderId="78" xfId="2" quotePrefix="1" applyNumberFormat="1" applyFont="1" applyFill="1" applyBorder="1" applyAlignment="1" applyProtection="1">
      <alignment horizontal="center" vertical="center" wrapText="1"/>
    </xf>
    <xf numFmtId="187" fontId="182" fillId="31" borderId="78" xfId="2" applyNumberFormat="1" applyFont="1" applyFill="1" applyBorder="1" applyAlignment="1" applyProtection="1">
      <alignment horizontal="right" vertical="center"/>
    </xf>
    <xf numFmtId="187" fontId="199" fillId="21" borderId="93" xfId="2" applyNumberFormat="1" applyFont="1" applyFill="1" applyBorder="1" applyAlignment="1" applyProtection="1">
      <alignment horizontal="right" vertical="center"/>
    </xf>
    <xf numFmtId="187" fontId="199" fillId="21" borderId="94" xfId="2" applyNumberFormat="1" applyFont="1" applyFill="1" applyBorder="1" applyAlignment="1" applyProtection="1">
      <alignment horizontal="right" vertical="center"/>
    </xf>
    <xf numFmtId="187" fontId="199" fillId="21" borderId="95" xfId="2" applyNumberFormat="1" applyFont="1" applyFill="1" applyBorder="1" applyAlignment="1" applyProtection="1">
      <alignment horizontal="right" vertical="center"/>
    </xf>
    <xf numFmtId="0" fontId="4" fillId="28" borderId="0" xfId="2" applyFont="1" applyFill="1" applyAlignment="1" applyProtection="1">
      <alignment vertical="center"/>
    </xf>
    <xf numFmtId="0" fontId="4" fillId="28" borderId="0" xfId="2" applyFont="1" applyFill="1" applyAlignment="1" applyProtection="1">
      <alignment vertical="center" wrapText="1"/>
    </xf>
    <xf numFmtId="3" fontId="4" fillId="28" borderId="0" xfId="2" applyNumberFormat="1" applyFont="1" applyFill="1" applyAlignment="1" applyProtection="1">
      <alignment horizontal="right" vertical="center"/>
    </xf>
    <xf numFmtId="0" fontId="7" fillId="18" borderId="72" xfId="10" applyFont="1" applyFill="1" applyBorder="1" applyAlignment="1" applyProtection="1">
      <alignment horizontal="center" vertical="center" wrapText="1"/>
    </xf>
    <xf numFmtId="1" fontId="12" fillId="18" borderId="69" xfId="2" applyNumberFormat="1" applyFont="1" applyFill="1" applyBorder="1" applyAlignment="1" applyProtection="1">
      <alignment horizontal="center" vertical="center" wrapText="1"/>
    </xf>
    <xf numFmtId="1" fontId="12" fillId="18" borderId="51" xfId="2" applyNumberFormat="1" applyFont="1" applyFill="1" applyBorder="1" applyAlignment="1" applyProtection="1">
      <alignment horizontal="center" vertical="center" wrapText="1"/>
    </xf>
    <xf numFmtId="1" fontId="12" fillId="18" borderId="14" xfId="2" applyNumberFormat="1" applyFont="1" applyFill="1" applyBorder="1" applyAlignment="1" applyProtection="1">
      <alignment horizontal="center" vertical="center" wrapText="1"/>
    </xf>
    <xf numFmtId="1" fontId="12" fillId="18" borderId="12" xfId="2" applyNumberFormat="1" applyFont="1" applyFill="1" applyBorder="1" applyAlignment="1" applyProtection="1">
      <alignment horizontal="center" vertical="center" wrapText="1"/>
    </xf>
    <xf numFmtId="0" fontId="4" fillId="18" borderId="36" xfId="2" applyFont="1" applyFill="1" applyBorder="1" applyAlignment="1" applyProtection="1">
      <alignment horizontal="left" vertical="center"/>
    </xf>
    <xf numFmtId="0" fontId="4" fillId="18" borderId="51" xfId="2" applyFont="1" applyFill="1" applyBorder="1" applyAlignment="1" applyProtection="1">
      <alignment horizontal="left" vertical="center"/>
    </xf>
    <xf numFmtId="0" fontId="234" fillId="18" borderId="0" xfId="2" applyFont="1" applyFill="1" applyBorder="1" applyAlignment="1" applyProtection="1">
      <alignment horizontal="left" vertical="center" wrapText="1"/>
    </xf>
    <xf numFmtId="0" fontId="191" fillId="23" borderId="50" xfId="2" applyFont="1" applyFill="1" applyBorder="1" applyAlignment="1" applyProtection="1">
      <alignment vertical="center" wrapText="1"/>
    </xf>
    <xf numFmtId="0" fontId="208" fillId="18" borderId="142" xfId="6" applyFont="1" applyFill="1" applyBorder="1" applyProtection="1"/>
    <xf numFmtId="0" fontId="200" fillId="39" borderId="10" xfId="2" quotePrefix="1" applyFont="1" applyFill="1" applyBorder="1" applyAlignment="1" applyProtection="1">
      <alignment vertical="center"/>
    </xf>
    <xf numFmtId="0" fontId="234" fillId="39" borderId="124" xfId="2" applyFont="1" applyFill="1" applyBorder="1" applyAlignment="1" applyProtection="1">
      <alignment horizontal="center" vertical="center"/>
    </xf>
    <xf numFmtId="0" fontId="235" fillId="39" borderId="69" xfId="2" quotePrefix="1" applyFont="1" applyFill="1" applyBorder="1" applyAlignment="1" applyProtection="1">
      <alignment horizontal="center" vertical="center"/>
    </xf>
    <xf numFmtId="0" fontId="235" fillId="39" borderId="14" xfId="2" applyFont="1" applyFill="1" applyBorder="1" applyAlignment="1" applyProtection="1">
      <alignment horizontal="center" vertical="center"/>
    </xf>
    <xf numFmtId="0" fontId="200" fillId="39" borderId="125" xfId="2" quotePrefix="1" applyFont="1" applyFill="1" applyBorder="1" applyAlignment="1" applyProtection="1">
      <alignment horizontal="center" vertical="center" wrapText="1"/>
    </xf>
    <xf numFmtId="0" fontId="236" fillId="39" borderId="7" xfId="2" applyFont="1" applyFill="1" applyBorder="1" applyAlignment="1" applyProtection="1">
      <alignment horizontal="center" vertical="center"/>
    </xf>
    <xf numFmtId="0" fontId="236" fillId="39" borderId="10" xfId="2" applyFont="1" applyFill="1" applyBorder="1" applyAlignment="1" applyProtection="1">
      <alignment horizontal="center" vertical="center"/>
    </xf>
    <xf numFmtId="0" fontId="237" fillId="39" borderId="124" xfId="0" applyFont="1" applyFill="1" applyBorder="1" applyAlignment="1" applyProtection="1">
      <alignment horizontal="center" vertical="center"/>
    </xf>
    <xf numFmtId="0" fontId="238" fillId="39" borderId="124" xfId="2" applyFont="1" applyFill="1" applyBorder="1" applyAlignment="1" applyProtection="1">
      <alignment horizontal="center" vertical="center"/>
    </xf>
    <xf numFmtId="0" fontId="234" fillId="39" borderId="125" xfId="2" applyFont="1" applyFill="1" applyBorder="1" applyAlignment="1" applyProtection="1">
      <alignment horizontal="center" vertical="center"/>
    </xf>
    <xf numFmtId="0" fontId="239" fillId="39" borderId="24" xfId="2" applyFont="1" applyFill="1" applyBorder="1" applyAlignment="1" applyProtection="1">
      <alignment horizontal="center" vertical="center"/>
    </xf>
    <xf numFmtId="0" fontId="236" fillId="39" borderId="24" xfId="2" applyFont="1" applyFill="1" applyBorder="1" applyAlignment="1" applyProtection="1">
      <alignment horizontal="center" vertical="center"/>
    </xf>
    <xf numFmtId="176" fontId="240" fillId="39" borderId="147" xfId="10" applyNumberFormat="1" applyFont="1" applyFill="1" applyBorder="1" applyAlignment="1">
      <alignment horizontal="right" vertical="center"/>
    </xf>
    <xf numFmtId="179" fontId="241" fillId="39" borderId="94" xfId="10" quotePrefix="1" applyNumberFormat="1" applyFont="1" applyFill="1" applyBorder="1" applyAlignment="1">
      <alignment horizontal="right" vertical="center"/>
    </xf>
    <xf numFmtId="0" fontId="200" fillId="39" borderId="79" xfId="10" applyFont="1" applyFill="1" applyBorder="1" applyAlignment="1">
      <alignment horizontal="center" vertical="center" wrapText="1"/>
    </xf>
    <xf numFmtId="3" fontId="196" fillId="39" borderId="78" xfId="2" applyNumberFormat="1" applyFont="1" applyFill="1" applyBorder="1" applyAlignment="1" applyProtection="1">
      <alignment vertical="center"/>
    </xf>
    <xf numFmtId="3" fontId="234" fillId="39" borderId="93" xfId="2" applyNumberFormat="1" applyFont="1" applyFill="1" applyBorder="1" applyAlignment="1">
      <alignment vertical="center"/>
    </xf>
    <xf numFmtId="3" fontId="234" fillId="39" borderId="94" xfId="2" applyNumberFormat="1" applyFont="1" applyFill="1" applyBorder="1" applyAlignment="1">
      <alignment vertical="center"/>
    </xf>
    <xf numFmtId="3" fontId="234" fillId="39" borderId="95" xfId="2" applyNumberFormat="1" applyFont="1" applyFill="1" applyBorder="1" applyAlignment="1">
      <alignment vertical="center"/>
    </xf>
    <xf numFmtId="185" fontId="203" fillId="32" borderId="88" xfId="2" applyNumberFormat="1" applyFont="1" applyFill="1" applyBorder="1" applyAlignment="1" applyProtection="1">
      <alignment horizontal="center" vertical="center"/>
    </xf>
    <xf numFmtId="185" fontId="203" fillId="32" borderId="74" xfId="2" applyNumberFormat="1" applyFont="1" applyFill="1" applyBorder="1" applyAlignment="1" applyProtection="1">
      <alignment horizontal="center" vertical="center"/>
    </xf>
    <xf numFmtId="185" fontId="203" fillId="32" borderId="83" xfId="2" applyNumberFormat="1" applyFont="1" applyFill="1" applyBorder="1" applyAlignment="1" applyProtection="1">
      <alignment horizontal="center" vertical="center"/>
    </xf>
    <xf numFmtId="185" fontId="203" fillId="32" borderId="42" xfId="2" applyNumberFormat="1" applyFont="1" applyFill="1" applyBorder="1" applyAlignment="1" applyProtection="1">
      <alignment horizontal="center" vertical="center"/>
    </xf>
    <xf numFmtId="185" fontId="203" fillId="32" borderId="85" xfId="2" applyNumberFormat="1" applyFont="1" applyFill="1" applyBorder="1" applyAlignment="1" applyProtection="1">
      <alignment horizontal="center" vertical="center"/>
    </xf>
    <xf numFmtId="185" fontId="203" fillId="32" borderId="44" xfId="2" applyNumberFormat="1" applyFont="1" applyFill="1" applyBorder="1" applyAlignment="1" applyProtection="1">
      <alignment horizontal="center" vertical="center"/>
    </xf>
    <xf numFmtId="185" fontId="203" fillId="32" borderId="90" xfId="2" applyNumberFormat="1" applyFont="1" applyFill="1" applyBorder="1" applyAlignment="1" applyProtection="1">
      <alignment horizontal="center" vertical="center"/>
    </xf>
    <xf numFmtId="185" fontId="203" fillId="32" borderId="47" xfId="2" applyNumberFormat="1" applyFont="1" applyFill="1" applyBorder="1" applyAlignment="1" applyProtection="1">
      <alignment horizontal="center" vertical="center"/>
    </xf>
    <xf numFmtId="185" fontId="203" fillId="32" borderId="99" xfId="2" applyNumberFormat="1" applyFont="1" applyFill="1" applyBorder="1" applyAlignment="1" applyProtection="1">
      <alignment horizontal="center" vertical="center"/>
    </xf>
    <xf numFmtId="185" fontId="203" fillId="32" borderId="89" xfId="2" applyNumberFormat="1" applyFont="1" applyFill="1" applyBorder="1" applyAlignment="1" applyProtection="1">
      <alignment horizontal="center" vertical="center"/>
    </xf>
    <xf numFmtId="185" fontId="203" fillId="32" borderId="82" xfId="2" applyNumberFormat="1" applyFont="1" applyFill="1" applyBorder="1" applyAlignment="1" applyProtection="1">
      <alignment horizontal="center" vertical="center"/>
    </xf>
    <xf numFmtId="185" fontId="203" fillId="32" borderId="48" xfId="2" applyNumberFormat="1" applyFont="1" applyFill="1" applyBorder="1" applyAlignment="1" applyProtection="1">
      <alignment horizontal="center" vertical="center"/>
    </xf>
    <xf numFmtId="185" fontId="203" fillId="32" borderId="91" xfId="2" applyNumberFormat="1" applyFont="1" applyFill="1" applyBorder="1" applyAlignment="1" applyProtection="1">
      <alignment horizontal="center" vertical="center"/>
    </xf>
    <xf numFmtId="0" fontId="227" fillId="17" borderId="14" xfId="2" applyFont="1" applyFill="1" applyBorder="1" applyAlignment="1">
      <alignment horizontal="center" vertical="center"/>
    </xf>
    <xf numFmtId="0" fontId="242" fillId="17" borderId="14" xfId="2" applyFont="1" applyFill="1" applyBorder="1" applyAlignment="1" applyProtection="1">
      <alignment horizontal="center" vertical="center"/>
    </xf>
    <xf numFmtId="0" fontId="35" fillId="18" borderId="24" xfId="0" applyFont="1" applyFill="1" applyBorder="1" applyAlignment="1" applyProtection="1">
      <alignment horizontal="center"/>
    </xf>
    <xf numFmtId="0" fontId="44" fillId="31" borderId="148" xfId="0" quotePrefix="1" applyFont="1" applyFill="1" applyBorder="1" applyAlignment="1" applyProtection="1">
      <alignment horizontal="left"/>
    </xf>
    <xf numFmtId="0" fontId="243" fillId="18" borderId="0" xfId="0" applyFont="1" applyFill="1" applyBorder="1" applyAlignment="1" applyProtection="1">
      <alignment horizontal="right"/>
    </xf>
    <xf numFmtId="0" fontId="12" fillId="18" borderId="0" xfId="0" applyFont="1" applyFill="1" applyBorder="1" applyAlignment="1" applyProtection="1">
      <alignment horizontal="right" wrapText="1"/>
    </xf>
    <xf numFmtId="0" fontId="227" fillId="17" borderId="14" xfId="2" applyFont="1" applyFill="1" applyBorder="1" applyAlignment="1" applyProtection="1">
      <alignment horizontal="center" vertical="center"/>
    </xf>
    <xf numFmtId="3" fontId="12" fillId="6" borderId="14" xfId="2" applyNumberFormat="1" applyFont="1" applyFill="1" applyBorder="1" applyAlignment="1" applyProtection="1">
      <alignment horizontal="right" vertical="center"/>
    </xf>
    <xf numFmtId="3" fontId="12" fillId="6" borderId="12" xfId="2" applyNumberFormat="1" applyFont="1" applyFill="1" applyBorder="1" applyAlignment="1" applyProtection="1">
      <alignment horizontal="right" vertical="center"/>
    </xf>
    <xf numFmtId="3" fontId="191" fillId="23" borderId="24" xfId="2" applyNumberFormat="1" applyFont="1" applyFill="1" applyBorder="1" applyAlignment="1" applyProtection="1">
      <alignment horizontal="right" vertical="center"/>
      <protection locked="0"/>
    </xf>
    <xf numFmtId="3" fontId="7" fillId="18" borderId="108" xfId="2" applyNumberFormat="1" applyFont="1" applyFill="1" applyBorder="1" applyAlignment="1" applyProtection="1">
      <alignment horizontal="right" vertical="center"/>
      <protection locked="0"/>
    </xf>
    <xf numFmtId="3" fontId="7" fillId="18" borderId="110" xfId="2" applyNumberFormat="1" applyFont="1" applyFill="1" applyBorder="1" applyAlignment="1" applyProtection="1">
      <alignment horizontal="right" vertical="center"/>
      <protection locked="0"/>
    </xf>
    <xf numFmtId="3" fontId="7" fillId="18" borderId="112" xfId="2" applyNumberFormat="1" applyFont="1" applyFill="1" applyBorder="1" applyAlignment="1" applyProtection="1">
      <alignment horizontal="right" vertical="center"/>
      <protection locked="0"/>
    </xf>
    <xf numFmtId="3" fontId="7" fillId="18" borderId="9" xfId="2" applyNumberFormat="1" applyFont="1" applyFill="1" applyBorder="1" applyAlignment="1" applyProtection="1">
      <alignment horizontal="right" vertical="center"/>
      <protection locked="0"/>
    </xf>
    <xf numFmtId="3" fontId="7" fillId="18" borderId="114" xfId="2" applyNumberFormat="1" applyFont="1" applyFill="1" applyBorder="1" applyAlignment="1" applyProtection="1">
      <alignment horizontal="right" vertical="center"/>
      <protection locked="0"/>
    </xf>
    <xf numFmtId="3" fontId="7" fillId="17" borderId="24" xfId="2" applyNumberFormat="1" applyFont="1" applyFill="1" applyBorder="1" applyAlignment="1" applyProtection="1">
      <alignment horizontal="right" vertical="center"/>
      <protection locked="0"/>
    </xf>
    <xf numFmtId="3" fontId="197" fillId="26" borderId="69" xfId="2" applyNumberFormat="1" applyFont="1" applyFill="1" applyBorder="1" applyAlignment="1" applyProtection="1">
      <alignment vertical="center"/>
      <protection locked="0"/>
    </xf>
    <xf numFmtId="3" fontId="197" fillId="26" borderId="14" xfId="2" applyNumberFormat="1" applyFont="1" applyFill="1" applyBorder="1" applyAlignment="1" applyProtection="1">
      <alignment vertical="center"/>
      <protection locked="0"/>
    </xf>
    <xf numFmtId="3" fontId="197" fillId="26" borderId="12" xfId="2" applyNumberFormat="1" applyFont="1" applyFill="1" applyBorder="1" applyAlignment="1" applyProtection="1">
      <alignment vertical="center"/>
      <protection locked="0"/>
    </xf>
    <xf numFmtId="3" fontId="197" fillId="26" borderId="51" xfId="2" applyNumberFormat="1" applyFont="1" applyFill="1" applyBorder="1" applyAlignment="1">
      <alignment vertical="center"/>
    </xf>
    <xf numFmtId="3" fontId="202" fillId="30" borderId="25" xfId="2" applyNumberFormat="1" applyFont="1" applyFill="1" applyBorder="1" applyAlignment="1" applyProtection="1">
      <alignment vertical="center"/>
    </xf>
    <xf numFmtId="3" fontId="202" fillId="30" borderId="72" xfId="2" applyNumberFormat="1" applyFont="1" applyFill="1" applyBorder="1" applyAlignment="1" applyProtection="1">
      <alignment vertical="center"/>
    </xf>
    <xf numFmtId="0" fontId="244" fillId="25" borderId="0" xfId="2" applyFont="1" applyFill="1" applyAlignment="1">
      <alignment vertical="center"/>
    </xf>
    <xf numFmtId="0" fontId="27" fillId="34" borderId="0" xfId="2" applyFill="1"/>
    <xf numFmtId="0" fontId="12" fillId="0" borderId="0" xfId="2" applyFont="1" applyAlignment="1">
      <alignment horizontal="right" vertical="center"/>
    </xf>
    <xf numFmtId="1" fontId="190" fillId="19" borderId="51" xfId="2" applyNumberFormat="1" applyFont="1" applyFill="1" applyBorder="1" applyAlignment="1" applyProtection="1">
      <alignment horizontal="center" vertical="center" wrapText="1"/>
      <protection locked="0"/>
    </xf>
    <xf numFmtId="0" fontId="245" fillId="0" borderId="82" xfId="0" applyFont="1" applyFill="1" applyBorder="1" applyAlignment="1" applyProtection="1">
      <alignment horizontal="center" vertical="center" wrapText="1"/>
      <protection hidden="1"/>
    </xf>
    <xf numFmtId="0" fontId="181" fillId="18" borderId="72" xfId="2" applyFont="1" applyFill="1" applyBorder="1" applyAlignment="1" applyProtection="1">
      <alignment horizontal="center" vertical="center" wrapText="1"/>
      <protection hidden="1"/>
    </xf>
    <xf numFmtId="0" fontId="32" fillId="2" borderId="0" xfId="2" applyFont="1" applyFill="1" applyAlignment="1">
      <alignment vertical="center"/>
    </xf>
    <xf numFmtId="3" fontId="4" fillId="18" borderId="50" xfId="2" applyNumberFormat="1" applyFont="1" applyFill="1" applyBorder="1" applyAlignment="1" applyProtection="1">
      <alignment horizontal="right" vertical="center"/>
      <protection locked="0"/>
    </xf>
    <xf numFmtId="0" fontId="32" fillId="40" borderId="0" xfId="2" applyFont="1" applyFill="1" applyAlignment="1">
      <alignment vertical="center"/>
    </xf>
    <xf numFmtId="3" fontId="197" fillId="27" borderId="95" xfId="2" applyNumberFormat="1" applyFont="1" applyFill="1" applyBorder="1" applyAlignment="1">
      <alignment vertical="center"/>
    </xf>
    <xf numFmtId="0" fontId="4" fillId="40" borderId="0" xfId="2" applyFont="1" applyFill="1" applyAlignment="1">
      <alignment vertical="center"/>
    </xf>
    <xf numFmtId="0" fontId="4" fillId="41" borderId="0" xfId="2" applyFont="1" applyFill="1" applyAlignment="1">
      <alignment vertical="center"/>
    </xf>
    <xf numFmtId="0" fontId="4" fillId="0" borderId="14" xfId="9" applyFont="1" applyBorder="1" applyAlignment="1"/>
    <xf numFmtId="0" fontId="4" fillId="42" borderId="0" xfId="2" applyFont="1" applyFill="1" applyAlignment="1">
      <alignment vertical="center"/>
    </xf>
    <xf numFmtId="0" fontId="44" fillId="17" borderId="149" xfId="0" quotePrefix="1" applyFont="1" applyFill="1" applyBorder="1" applyAlignment="1" applyProtection="1">
      <alignment horizontal="left"/>
    </xf>
    <xf numFmtId="0" fontId="44" fillId="17" borderId="150" xfId="0" quotePrefix="1" applyFont="1" applyFill="1" applyBorder="1" applyAlignment="1" applyProtection="1">
      <alignment horizontal="left"/>
    </xf>
    <xf numFmtId="0" fontId="44" fillId="17" borderId="143" xfId="0" quotePrefix="1" applyFont="1" applyFill="1" applyBorder="1" applyAlignment="1" applyProtection="1">
      <alignment horizontal="left"/>
    </xf>
    <xf numFmtId="0" fontId="43" fillId="17" borderId="0" xfId="5" applyFont="1" applyFill="1" applyBorder="1" applyProtection="1"/>
    <xf numFmtId="0" fontId="199" fillId="17" borderId="0" xfId="2" quotePrefix="1" applyFont="1" applyFill="1" applyAlignment="1" applyProtection="1">
      <alignment vertical="center"/>
    </xf>
    <xf numFmtId="0" fontId="43" fillId="17" borderId="0" xfId="5" applyFont="1" applyFill="1" applyProtection="1"/>
    <xf numFmtId="0" fontId="246" fillId="17" borderId="0" xfId="8" applyFont="1" applyFill="1" applyProtection="1"/>
    <xf numFmtId="0" fontId="186" fillId="17" borderId="0" xfId="5" applyFont="1" applyFill="1" applyAlignment="1" applyProtection="1">
      <alignment horizontal="center" vertical="center"/>
    </xf>
    <xf numFmtId="0" fontId="247" fillId="17" borderId="0" xfId="14" applyFont="1" applyFill="1" applyBorder="1" applyAlignment="1" applyProtection="1">
      <alignment horizontal="left"/>
    </xf>
    <xf numFmtId="0" fontId="199" fillId="14" borderId="0" xfId="14" applyFont="1" applyFill="1" applyAlignment="1" applyProtection="1">
      <alignment horizontal="left"/>
    </xf>
    <xf numFmtId="0" fontId="111" fillId="17" borderId="0" xfId="5" applyFont="1" applyFill="1" applyBorder="1" applyProtection="1"/>
    <xf numFmtId="0" fontId="43" fillId="20" borderId="0" xfId="5" applyFont="1" applyFill="1" applyBorder="1" applyProtection="1"/>
    <xf numFmtId="0" fontId="111" fillId="20" borderId="0" xfId="5" applyFont="1" applyFill="1" applyBorder="1" applyProtection="1"/>
    <xf numFmtId="0" fontId="111" fillId="17" borderId="0" xfId="5" applyFont="1" applyFill="1" applyAlignment="1" applyProtection="1">
      <alignment horizontal="right"/>
    </xf>
    <xf numFmtId="0" fontId="31" fillId="17" borderId="0" xfId="8" applyFont="1" applyFill="1" applyBorder="1" applyAlignment="1" applyProtection="1">
      <alignment horizontal="center"/>
    </xf>
    <xf numFmtId="0" fontId="31" fillId="17" borderId="0" xfId="8" applyFont="1" applyFill="1" applyProtection="1"/>
    <xf numFmtId="0" fontId="31" fillId="20" borderId="0" xfId="8" applyFont="1" applyFill="1" applyProtection="1"/>
    <xf numFmtId="0" fontId="13" fillId="17" borderId="0" xfId="2" quotePrefix="1" applyFont="1" applyFill="1" applyAlignment="1" applyProtection="1">
      <alignment vertical="center"/>
    </xf>
    <xf numFmtId="0" fontId="111" fillId="17" borderId="0" xfId="5" quotePrefix="1" applyFont="1" applyFill="1" applyAlignment="1" applyProtection="1">
      <alignment horizontal="left"/>
    </xf>
    <xf numFmtId="184" fontId="248" fillId="18" borderId="14" xfId="14" applyNumberFormat="1" applyFont="1" applyFill="1" applyBorder="1" applyAlignment="1" applyProtection="1">
      <alignment horizontal="center" vertical="center"/>
    </xf>
    <xf numFmtId="0" fontId="249" fillId="17" borderId="0" xfId="14" applyFont="1" applyFill="1" applyBorder="1" applyAlignment="1" applyProtection="1">
      <alignment horizontal="left"/>
    </xf>
    <xf numFmtId="0" fontId="35" fillId="20" borderId="0" xfId="5" applyFont="1" applyFill="1" applyBorder="1" applyProtection="1"/>
    <xf numFmtId="0" fontId="35" fillId="17" borderId="0" xfId="5" applyFont="1" applyFill="1" applyBorder="1" applyProtection="1"/>
    <xf numFmtId="0" fontId="46" fillId="17" borderId="15" xfId="5" applyFont="1" applyFill="1" applyBorder="1" applyProtection="1"/>
    <xf numFmtId="176" fontId="46" fillId="17" borderId="0" xfId="5" applyNumberFormat="1" applyFont="1" applyFill="1" applyBorder="1" applyProtection="1"/>
    <xf numFmtId="176" fontId="46" fillId="17" borderId="0" xfId="5" applyNumberFormat="1" applyFont="1" applyFill="1" applyBorder="1" applyAlignment="1" applyProtection="1">
      <alignment horizontal="left"/>
    </xf>
    <xf numFmtId="193" fontId="46" fillId="18" borderId="10" xfId="5" quotePrefix="1" applyNumberFormat="1" applyFont="1" applyFill="1" applyBorder="1" applyAlignment="1" applyProtection="1">
      <alignment horizontal="center"/>
    </xf>
    <xf numFmtId="193" fontId="46" fillId="18" borderId="124" xfId="5" quotePrefix="1" applyNumberFormat="1" applyFont="1" applyFill="1" applyBorder="1" applyAlignment="1" applyProtection="1">
      <alignment horizontal="center"/>
    </xf>
    <xf numFmtId="193" fontId="46" fillId="18" borderId="125" xfId="5" quotePrefix="1" applyNumberFormat="1" applyFont="1" applyFill="1" applyBorder="1" applyAlignment="1" applyProtection="1">
      <alignment horizontal="center"/>
    </xf>
    <xf numFmtId="193" fontId="231" fillId="21" borderId="7" xfId="5" quotePrefix="1" applyNumberFormat="1" applyFont="1" applyFill="1" applyBorder="1" applyAlignment="1" applyProtection="1">
      <alignment horizontal="center" wrapText="1"/>
    </xf>
    <xf numFmtId="193" fontId="250" fillId="21" borderId="7" xfId="5" quotePrefix="1" applyNumberFormat="1" applyFont="1" applyFill="1" applyBorder="1" applyAlignment="1" applyProtection="1">
      <alignment horizontal="center" vertical="center" wrapText="1"/>
    </xf>
    <xf numFmtId="193" fontId="183" fillId="43" borderId="7" xfId="5" quotePrefix="1" applyNumberFormat="1" applyFont="1" applyFill="1" applyBorder="1" applyAlignment="1" applyProtection="1">
      <alignment horizontal="center" vertical="center" wrapText="1"/>
    </xf>
    <xf numFmtId="193" fontId="192" fillId="44" borderId="7" xfId="5" quotePrefix="1" applyNumberFormat="1" applyFont="1" applyFill="1" applyBorder="1" applyAlignment="1" applyProtection="1">
      <alignment horizontal="center" wrapText="1"/>
    </xf>
    <xf numFmtId="193" fontId="46" fillId="18" borderId="151" xfId="5" quotePrefix="1" applyNumberFormat="1" applyFont="1" applyFill="1" applyBorder="1" applyAlignment="1" applyProtection="1">
      <alignment horizontal="center" wrapText="1"/>
    </xf>
    <xf numFmtId="176" fontId="46" fillId="17" borderId="8" xfId="5" applyNumberFormat="1" applyFont="1" applyFill="1" applyBorder="1" applyAlignment="1" applyProtection="1">
      <alignment horizontal="center" vertical="center" wrapText="1"/>
    </xf>
    <xf numFmtId="0" fontId="44" fillId="18" borderId="4" xfId="5" quotePrefix="1" applyFont="1" applyFill="1" applyBorder="1" applyAlignment="1" applyProtection="1">
      <alignment horizontal="left" vertical="top"/>
    </xf>
    <xf numFmtId="0" fontId="44" fillId="18" borderId="15" xfId="5" quotePrefix="1" applyFont="1" applyFill="1" applyBorder="1" applyAlignment="1" applyProtection="1">
      <alignment horizontal="center" vertical="top"/>
    </xf>
    <xf numFmtId="0" fontId="44" fillId="18" borderId="22" xfId="5" quotePrefix="1" applyFont="1" applyFill="1" applyBorder="1" applyAlignment="1" applyProtection="1">
      <alignment horizontal="center" vertical="top"/>
    </xf>
    <xf numFmtId="194" fontId="231" fillId="21" borderId="21" xfId="5" quotePrefix="1" applyNumberFormat="1" applyFont="1" applyFill="1" applyBorder="1" applyAlignment="1" applyProtection="1">
      <alignment horizontal="center"/>
    </xf>
    <xf numFmtId="194" fontId="186" fillId="43" borderId="21" xfId="5" quotePrefix="1" applyNumberFormat="1" applyFont="1" applyFill="1" applyBorder="1" applyAlignment="1" applyProtection="1">
      <alignment horizontal="center"/>
    </xf>
    <xf numFmtId="0" fontId="46" fillId="17" borderId="8" xfId="5" applyFont="1" applyFill="1" applyBorder="1" applyAlignment="1" applyProtection="1">
      <alignment horizontal="center"/>
    </xf>
    <xf numFmtId="0" fontId="35" fillId="17" borderId="0" xfId="5" applyFont="1" applyFill="1" applyProtection="1"/>
    <xf numFmtId="0" fontId="35" fillId="18" borderId="41" xfId="5" applyFont="1" applyFill="1" applyBorder="1" applyAlignment="1" applyProtection="1">
      <alignment horizontal="left"/>
    </xf>
    <xf numFmtId="0" fontId="35" fillId="18" borderId="0" xfId="5" applyFont="1" applyFill="1" applyBorder="1" applyAlignment="1" applyProtection="1">
      <alignment horizontal="center"/>
    </xf>
    <xf numFmtId="0" fontId="35" fillId="18" borderId="13" xfId="5" applyFont="1" applyFill="1" applyBorder="1" applyAlignment="1" applyProtection="1">
      <alignment horizontal="center"/>
    </xf>
    <xf numFmtId="0" fontId="35" fillId="18" borderId="24" xfId="5" quotePrefix="1" applyFont="1" applyFill="1" applyBorder="1" applyAlignment="1" applyProtection="1">
      <alignment horizontal="center"/>
    </xf>
    <xf numFmtId="0" fontId="46" fillId="18" borderId="24" xfId="5" quotePrefix="1" applyFont="1" applyFill="1" applyBorder="1" applyAlignment="1" applyProtection="1">
      <alignment horizontal="center"/>
    </xf>
    <xf numFmtId="0" fontId="46" fillId="18" borderId="152" xfId="5" quotePrefix="1" applyFont="1" applyFill="1" applyBorder="1" applyAlignment="1" applyProtection="1">
      <alignment horizontal="center"/>
    </xf>
    <xf numFmtId="0" fontId="43" fillId="17" borderId="8" xfId="5" applyFont="1" applyFill="1" applyBorder="1" applyProtection="1"/>
    <xf numFmtId="0" fontId="251" fillId="17" borderId="0" xfId="5" applyFont="1" applyFill="1" applyBorder="1" applyProtection="1"/>
    <xf numFmtId="38" fontId="132" fillId="18" borderId="0" xfId="15" applyNumberFormat="1" applyFont="1" applyFill="1" applyBorder="1" applyAlignment="1" applyProtection="1"/>
    <xf numFmtId="38" fontId="132" fillId="18" borderId="13" xfId="15" applyNumberFormat="1" applyFont="1" applyFill="1" applyBorder="1" applyAlignment="1" applyProtection="1"/>
    <xf numFmtId="187" fontId="111" fillId="17" borderId="0" xfId="5" applyNumberFormat="1" applyFont="1" applyFill="1" applyAlignment="1" applyProtection="1">
      <alignment horizontal="right"/>
    </xf>
    <xf numFmtId="1" fontId="46" fillId="17" borderId="0" xfId="5" applyNumberFormat="1" applyFont="1" applyFill="1" applyBorder="1" applyAlignment="1" applyProtection="1">
      <alignment horizontal="right"/>
    </xf>
    <xf numFmtId="38" fontId="7" fillId="18" borderId="117" xfId="15" applyNumberFormat="1" applyFont="1" applyFill="1" applyBorder="1" applyAlignment="1" applyProtection="1"/>
    <xf numFmtId="38" fontId="7" fillId="18" borderId="35" xfId="15" applyNumberFormat="1" applyFont="1" applyFill="1" applyBorder="1" applyAlignment="1" applyProtection="1"/>
    <xf numFmtId="38" fontId="4" fillId="18" borderId="45" xfId="15" applyNumberFormat="1" applyFont="1" applyFill="1" applyBorder="1" applyAlignment="1" applyProtection="1"/>
    <xf numFmtId="38" fontId="4" fillId="18" borderId="31" xfId="15" applyNumberFormat="1" applyFont="1" applyFill="1" applyBorder="1" applyAlignment="1" applyProtection="1"/>
    <xf numFmtId="38" fontId="4" fillId="18" borderId="52" xfId="15" applyNumberFormat="1" applyFont="1" applyFill="1" applyBorder="1" applyAlignment="1" applyProtection="1"/>
    <xf numFmtId="38" fontId="4" fillId="18" borderId="56" xfId="15" applyNumberFormat="1" applyFont="1" applyFill="1" applyBorder="1" applyAlignment="1" applyProtection="1"/>
    <xf numFmtId="38" fontId="7" fillId="11" borderId="36" xfId="15" applyNumberFormat="1" applyFont="1" applyFill="1" applyBorder="1" applyAlignment="1" applyProtection="1"/>
    <xf numFmtId="38" fontId="7" fillId="11" borderId="50" xfId="15" applyNumberFormat="1" applyFont="1" applyFill="1" applyBorder="1" applyAlignment="1" applyProtection="1"/>
    <xf numFmtId="38" fontId="7" fillId="11" borderId="72" xfId="15" applyNumberFormat="1" applyFont="1" applyFill="1" applyBorder="1" applyAlignment="1" applyProtection="1"/>
    <xf numFmtId="38" fontId="7" fillId="18" borderId="0" xfId="15" applyNumberFormat="1" applyFont="1" applyFill="1" applyBorder="1" applyAlignment="1" applyProtection="1"/>
    <xf numFmtId="38" fontId="7" fillId="18" borderId="13" xfId="15" applyNumberFormat="1" applyFont="1" applyFill="1" applyBorder="1" applyAlignment="1" applyProtection="1"/>
    <xf numFmtId="38" fontId="4" fillId="18" borderId="117" xfId="15" applyNumberFormat="1" applyFont="1" applyFill="1" applyBorder="1" applyAlignment="1" applyProtection="1"/>
    <xf numFmtId="38" fontId="4" fillId="18" borderId="35" xfId="15" applyNumberFormat="1" applyFont="1" applyFill="1" applyBorder="1" applyAlignment="1" applyProtection="1"/>
    <xf numFmtId="0" fontId="35" fillId="18" borderId="126" xfId="5" applyFont="1" applyFill="1" applyBorder="1" applyAlignment="1" applyProtection="1">
      <alignment horizontal="left"/>
    </xf>
    <xf numFmtId="0" fontId="35" fillId="18" borderId="60" xfId="5" applyFont="1" applyFill="1" applyBorder="1" applyAlignment="1" applyProtection="1">
      <alignment horizontal="left"/>
    </xf>
    <xf numFmtId="0" fontId="35" fillId="18" borderId="61" xfId="5" applyFont="1" applyFill="1" applyBorder="1" applyAlignment="1" applyProtection="1">
      <alignment horizontal="left"/>
    </xf>
    <xf numFmtId="38" fontId="7" fillId="32" borderId="0" xfId="15" applyNumberFormat="1" applyFont="1" applyFill="1" applyBorder="1" applyAlignment="1" applyProtection="1"/>
    <xf numFmtId="38" fontId="7" fillId="32" borderId="13" xfId="15" applyNumberFormat="1" applyFont="1" applyFill="1" applyBorder="1" applyAlignment="1" applyProtection="1"/>
    <xf numFmtId="38" fontId="4" fillId="32" borderId="0" xfId="15" applyNumberFormat="1" applyFont="1" applyFill="1" applyBorder="1" applyAlignment="1" applyProtection="1"/>
    <xf numFmtId="38" fontId="4" fillId="32" borderId="13" xfId="15" applyNumberFormat="1" applyFont="1" applyFill="1" applyBorder="1" applyAlignment="1" applyProtection="1"/>
    <xf numFmtId="38" fontId="15" fillId="32" borderId="43" xfId="15" applyNumberFormat="1" applyFont="1" applyFill="1" applyBorder="1" applyAlignment="1" applyProtection="1"/>
    <xf numFmtId="38" fontId="15" fillId="32" borderId="106" xfId="15" applyNumberFormat="1" applyFont="1" applyFill="1" applyBorder="1" applyAlignment="1" applyProtection="1"/>
    <xf numFmtId="38" fontId="15" fillId="32" borderId="45" xfId="15" applyNumberFormat="1" applyFont="1" applyFill="1" applyBorder="1" applyAlignment="1" applyProtection="1"/>
    <xf numFmtId="38" fontId="15" fillId="32" borderId="31" xfId="15" applyNumberFormat="1" applyFont="1" applyFill="1" applyBorder="1" applyAlignment="1" applyProtection="1"/>
    <xf numFmtId="38" fontId="15" fillId="32" borderId="52" xfId="15" applyNumberFormat="1" applyFont="1" applyFill="1" applyBorder="1" applyAlignment="1" applyProtection="1"/>
    <xf numFmtId="38" fontId="15" fillId="32" borderId="56" xfId="15" applyNumberFormat="1" applyFont="1" applyFill="1" applyBorder="1" applyAlignment="1" applyProtection="1"/>
    <xf numFmtId="0" fontId="35" fillId="18" borderId="36" xfId="5" applyFont="1" applyFill="1" applyBorder="1" applyAlignment="1" applyProtection="1">
      <alignment horizontal="left"/>
    </xf>
    <xf numFmtId="0" fontId="35" fillId="18" borderId="50" xfId="5" applyFont="1" applyFill="1" applyBorder="1" applyAlignment="1" applyProtection="1">
      <alignment horizontal="left"/>
    </xf>
    <xf numFmtId="0" fontId="35" fillId="18" borderId="13" xfId="5" applyFont="1" applyFill="1" applyBorder="1" applyAlignment="1" applyProtection="1">
      <alignment horizontal="left"/>
    </xf>
    <xf numFmtId="0" fontId="35" fillId="18" borderId="123" xfId="5" applyFont="1" applyFill="1" applyBorder="1" applyAlignment="1" applyProtection="1">
      <alignment horizontal="left"/>
    </xf>
    <xf numFmtId="0" fontId="46" fillId="21" borderId="153" xfId="5" applyFont="1" applyFill="1" applyBorder="1" applyAlignment="1" applyProtection="1">
      <alignment horizontal="left"/>
    </xf>
    <xf numFmtId="0" fontId="46" fillId="21" borderId="154" xfId="5" applyFont="1" applyFill="1" applyBorder="1" applyAlignment="1" applyProtection="1">
      <alignment horizontal="left"/>
    </xf>
    <xf numFmtId="0" fontId="111" fillId="17" borderId="0" xfId="5" applyFont="1" applyFill="1" applyBorder="1" applyAlignment="1" applyProtection="1">
      <alignment horizontal="right"/>
    </xf>
    <xf numFmtId="38" fontId="7" fillId="23" borderId="36" xfId="15" applyNumberFormat="1" applyFont="1" applyFill="1" applyBorder="1" applyAlignment="1" applyProtection="1"/>
    <xf numFmtId="38" fontId="7" fillId="23" borderId="50" xfId="15" applyNumberFormat="1" applyFont="1" applyFill="1" applyBorder="1" applyAlignment="1" applyProtection="1"/>
    <xf numFmtId="38" fontId="7" fillId="23" borderId="72" xfId="15" applyNumberFormat="1" applyFont="1" applyFill="1" applyBorder="1" applyAlignment="1" applyProtection="1"/>
    <xf numFmtId="38" fontId="15" fillId="32" borderId="50" xfId="15" applyNumberFormat="1" applyFont="1" applyFill="1" applyBorder="1" applyAlignment="1" applyProtection="1"/>
    <xf numFmtId="38" fontId="15" fillId="32" borderId="72" xfId="15" applyNumberFormat="1" applyFont="1" applyFill="1" applyBorder="1" applyAlignment="1" applyProtection="1"/>
    <xf numFmtId="38" fontId="7" fillId="18" borderId="123" xfId="15" applyNumberFormat="1" applyFont="1" applyFill="1" applyBorder="1" applyAlignment="1" applyProtection="1"/>
    <xf numFmtId="38" fontId="7" fillId="18" borderId="60" xfId="15" applyNumberFormat="1" applyFont="1" applyFill="1" applyBorder="1" applyAlignment="1" applyProtection="1"/>
    <xf numFmtId="38" fontId="7" fillId="18" borderId="61" xfId="15" applyNumberFormat="1" applyFont="1" applyFill="1" applyBorder="1" applyAlignment="1" applyProtection="1"/>
    <xf numFmtId="0" fontId="46" fillId="45" borderId="153" xfId="5" quotePrefix="1" applyFont="1" applyFill="1" applyBorder="1" applyAlignment="1" applyProtection="1">
      <alignment horizontal="left"/>
    </xf>
    <xf numFmtId="0" fontId="46" fillId="45" borderId="154" xfId="5" quotePrefix="1" applyFont="1" applyFill="1" applyBorder="1" applyAlignment="1" applyProtection="1">
      <alignment horizontal="left"/>
    </xf>
    <xf numFmtId="176" fontId="35" fillId="17" borderId="0" xfId="5" applyNumberFormat="1" applyFont="1" applyFill="1" applyProtection="1"/>
    <xf numFmtId="176" fontId="35" fillId="20" borderId="0" xfId="5" applyNumberFormat="1" applyFont="1" applyFill="1" applyBorder="1" applyProtection="1"/>
    <xf numFmtId="176" fontId="46" fillId="20" borderId="0" xfId="5" applyNumberFormat="1" applyFont="1" applyFill="1" applyBorder="1" applyProtection="1"/>
    <xf numFmtId="0" fontId="46" fillId="26" borderId="153" xfId="5" applyFont="1" applyFill="1" applyBorder="1" applyAlignment="1" applyProtection="1">
      <alignment horizontal="left"/>
    </xf>
    <xf numFmtId="0" fontId="46" fillId="26" borderId="154" xfId="5" applyFont="1" applyFill="1" applyBorder="1" applyAlignment="1" applyProtection="1">
      <alignment horizontal="left"/>
    </xf>
    <xf numFmtId="187" fontId="212" fillId="18" borderId="9" xfId="5" quotePrefix="1" applyNumberFormat="1" applyFont="1" applyFill="1" applyBorder="1" applyAlignment="1" applyProtection="1"/>
    <xf numFmtId="187" fontId="211" fillId="18" borderId="9" xfId="5" quotePrefix="1" applyNumberFormat="1" applyFont="1" applyFill="1" applyBorder="1" applyAlignment="1" applyProtection="1"/>
    <xf numFmtId="187" fontId="211" fillId="18" borderId="155" xfId="5" quotePrefix="1" applyNumberFormat="1" applyFont="1" applyFill="1" applyBorder="1" applyAlignment="1" applyProtection="1"/>
    <xf numFmtId="0" fontId="44" fillId="21" borderId="156" xfId="5" applyFont="1" applyFill="1" applyBorder="1" applyAlignment="1" applyProtection="1">
      <alignment horizontal="left"/>
    </xf>
    <xf numFmtId="0" fontId="44" fillId="21" borderId="157" xfId="5" applyFont="1" applyFill="1" applyBorder="1" applyAlignment="1" applyProtection="1">
      <alignment horizontal="left"/>
    </xf>
    <xf numFmtId="187" fontId="44" fillId="21" borderId="140" xfId="5" applyNumberFormat="1" applyFont="1" applyFill="1" applyBorder="1" applyAlignment="1" applyProtection="1">
      <alignment horizontal="left"/>
    </xf>
    <xf numFmtId="187" fontId="44" fillId="21" borderId="79" xfId="5" applyNumberFormat="1" applyFont="1" applyFill="1" applyBorder="1" applyAlignment="1" applyProtection="1">
      <alignment horizontal="left"/>
    </xf>
    <xf numFmtId="38" fontId="4" fillId="18" borderId="68" xfId="15" applyNumberFormat="1" applyFont="1" applyFill="1" applyBorder="1" applyAlignment="1" applyProtection="1"/>
    <xf numFmtId="38" fontId="4" fillId="18" borderId="73" xfId="15" applyNumberFormat="1" applyFont="1" applyFill="1" applyBorder="1" applyAlignment="1" applyProtection="1"/>
    <xf numFmtId="38" fontId="4" fillId="46" borderId="55" xfId="15" applyNumberFormat="1" applyFont="1" applyFill="1" applyBorder="1" applyAlignment="1" applyProtection="1"/>
    <xf numFmtId="38" fontId="4" fillId="46" borderId="107" xfId="15" applyNumberFormat="1" applyFont="1" applyFill="1" applyBorder="1" applyAlignment="1" applyProtection="1"/>
    <xf numFmtId="38" fontId="4" fillId="18" borderId="55" xfId="15" applyNumberFormat="1" applyFont="1" applyFill="1" applyBorder="1" applyAlignment="1" applyProtection="1"/>
    <xf numFmtId="38" fontId="4" fillId="18" borderId="107" xfId="15" applyNumberFormat="1" applyFont="1" applyFill="1" applyBorder="1" applyAlignment="1" applyProtection="1"/>
    <xf numFmtId="0" fontId="46" fillId="18" borderId="140" xfId="5" applyFont="1" applyFill="1" applyBorder="1" applyAlignment="1" applyProtection="1">
      <alignment horizontal="left"/>
    </xf>
    <xf numFmtId="0" fontId="46" fillId="18" borderId="79" xfId="5" applyFont="1" applyFill="1" applyBorder="1" applyAlignment="1" applyProtection="1">
      <alignment horizontal="left"/>
    </xf>
    <xf numFmtId="187" fontId="211" fillId="17" borderId="124" xfId="5" quotePrefix="1" applyNumberFormat="1" applyFont="1" applyFill="1" applyBorder="1" applyAlignment="1" applyProtection="1"/>
    <xf numFmtId="187" fontId="211" fillId="17" borderId="142" xfId="5" quotePrefix="1" applyNumberFormat="1" applyFont="1" applyFill="1" applyBorder="1" applyAlignment="1" applyProtection="1"/>
    <xf numFmtId="3" fontId="35" fillId="17" borderId="0" xfId="5" applyNumberFormat="1" applyFont="1" applyFill="1" applyBorder="1" applyProtection="1"/>
    <xf numFmtId="0" fontId="150" fillId="17" borderId="0" xfId="14" applyFont="1" applyFill="1" applyAlignment="1" applyProtection="1">
      <alignment horizontal="right"/>
    </xf>
    <xf numFmtId="0" fontId="7" fillId="17" borderId="0" xfId="14" applyFont="1" applyFill="1" applyProtection="1"/>
    <xf numFmtId="0" fontId="4" fillId="17" borderId="0" xfId="2" applyFont="1" applyFill="1" applyBorder="1" applyAlignment="1" applyProtection="1">
      <alignment horizontal="left" vertical="center"/>
    </xf>
    <xf numFmtId="0" fontId="43" fillId="20" borderId="0" xfId="5" applyFont="1" applyFill="1" applyProtection="1"/>
    <xf numFmtId="1" fontId="46" fillId="17" borderId="0" xfId="5" applyNumberFormat="1" applyFont="1" applyFill="1" applyBorder="1" applyAlignment="1" applyProtection="1">
      <alignment horizontal="center"/>
    </xf>
    <xf numFmtId="0" fontId="111" fillId="20" borderId="0" xfId="5" applyFont="1" applyFill="1" applyProtection="1"/>
    <xf numFmtId="0" fontId="151" fillId="18" borderId="23" xfId="14" applyFont="1" applyFill="1" applyBorder="1" applyProtection="1"/>
    <xf numFmtId="0" fontId="151" fillId="18" borderId="63" xfId="14" applyFont="1" applyFill="1" applyBorder="1" applyProtection="1"/>
    <xf numFmtId="0" fontId="151" fillId="18" borderId="64" xfId="14" applyFont="1" applyFill="1" applyBorder="1" applyProtection="1"/>
    <xf numFmtId="188" fontId="4" fillId="15" borderId="0" xfId="15" applyNumberFormat="1" applyFont="1" applyFill="1" applyAlignment="1" applyProtection="1"/>
    <xf numFmtId="188" fontId="146" fillId="7" borderId="158" xfId="5" applyNumberFormat="1" applyFont="1" applyFill="1" applyBorder="1" applyAlignment="1" applyProtection="1">
      <alignment horizontal="center"/>
    </xf>
    <xf numFmtId="188" fontId="144" fillId="7" borderId="159" xfId="5" applyNumberFormat="1" applyFont="1" applyFill="1" applyBorder="1" applyAlignment="1" applyProtection="1">
      <alignment horizontal="center"/>
    </xf>
    <xf numFmtId="188" fontId="31" fillId="15" borderId="0" xfId="14" applyNumberFormat="1" applyFont="1" applyFill="1" applyProtection="1"/>
    <xf numFmtId="188" fontId="144" fillId="13" borderId="160" xfId="5" applyNumberFormat="1" applyFont="1" applyFill="1" applyBorder="1" applyAlignment="1" applyProtection="1">
      <alignment horizontal="center"/>
    </xf>
    <xf numFmtId="188" fontId="111" fillId="20" borderId="0" xfId="5" applyNumberFormat="1" applyFont="1" applyFill="1" applyProtection="1"/>
    <xf numFmtId="188" fontId="7" fillId="4" borderId="161" xfId="5" applyNumberFormat="1" applyFont="1" applyFill="1" applyBorder="1" applyAlignment="1" applyProtection="1">
      <alignment horizontal="center"/>
    </xf>
    <xf numFmtId="0" fontId="151" fillId="18" borderId="27" xfId="14" applyFont="1" applyFill="1" applyBorder="1" applyProtection="1"/>
    <xf numFmtId="0" fontId="151" fillId="18" borderId="153" xfId="14" applyFont="1" applyFill="1" applyBorder="1" applyProtection="1"/>
    <xf numFmtId="0" fontId="151" fillId="18" borderId="154" xfId="14" applyFont="1" applyFill="1" applyBorder="1" applyProtection="1"/>
    <xf numFmtId="188" fontId="146" fillId="7" borderId="162" xfId="5" applyNumberFormat="1" applyFont="1" applyFill="1" applyBorder="1" applyAlignment="1" applyProtection="1">
      <alignment horizontal="center"/>
    </xf>
    <xf numFmtId="188" fontId="144" fillId="7" borderId="163" xfId="5" applyNumberFormat="1" applyFont="1" applyFill="1" applyBorder="1" applyAlignment="1" applyProtection="1">
      <alignment horizontal="center"/>
    </xf>
    <xf numFmtId="188" fontId="144" fillId="13" borderId="164" xfId="5" applyNumberFormat="1" applyFont="1" applyFill="1" applyBorder="1" applyAlignment="1" applyProtection="1">
      <alignment horizontal="center"/>
    </xf>
    <xf numFmtId="188" fontId="73" fillId="4" borderId="165" xfId="5" applyNumberFormat="1" applyFont="1" applyFill="1" applyBorder="1" applyAlignment="1" applyProtection="1">
      <alignment horizontal="center"/>
    </xf>
    <xf numFmtId="188" fontId="43" fillId="20" borderId="0" xfId="5" applyNumberFormat="1" applyFont="1" applyFill="1" applyProtection="1"/>
    <xf numFmtId="188" fontId="252" fillId="12" borderId="158" xfId="5" applyNumberFormat="1" applyFont="1" applyFill="1" applyBorder="1" applyAlignment="1" applyProtection="1">
      <alignment horizontal="center"/>
    </xf>
    <xf numFmtId="188" fontId="253" fillId="12" borderId="159" xfId="5" applyNumberFormat="1" applyFont="1" applyFill="1" applyBorder="1" applyAlignment="1" applyProtection="1">
      <alignment horizontal="center"/>
    </xf>
    <xf numFmtId="188" fontId="244" fillId="7" borderId="158" xfId="5" applyNumberFormat="1" applyFont="1" applyFill="1" applyBorder="1" applyAlignment="1" applyProtection="1">
      <alignment horizontal="center"/>
    </xf>
    <xf numFmtId="188" fontId="254" fillId="7" borderId="159" xfId="5" applyNumberFormat="1" applyFont="1" applyFill="1" applyBorder="1" applyAlignment="1" applyProtection="1">
      <alignment horizontal="center"/>
    </xf>
    <xf numFmtId="188" fontId="255" fillId="13" borderId="160" xfId="5" applyNumberFormat="1" applyFont="1" applyFill="1" applyBorder="1" applyAlignment="1" applyProtection="1">
      <alignment horizontal="center"/>
    </xf>
    <xf numFmtId="188" fontId="245" fillId="4" borderId="161" xfId="5" applyNumberFormat="1" applyFont="1" applyFill="1" applyBorder="1" applyAlignment="1" applyProtection="1">
      <alignment horizontal="center"/>
    </xf>
    <xf numFmtId="188" fontId="252" fillId="12" borderId="162" xfId="5" applyNumberFormat="1" applyFont="1" applyFill="1" applyBorder="1" applyAlignment="1" applyProtection="1">
      <alignment horizontal="center"/>
    </xf>
    <xf numFmtId="188" fontId="253" fillId="12" borderId="163" xfId="5" applyNumberFormat="1" applyFont="1" applyFill="1" applyBorder="1" applyAlignment="1" applyProtection="1">
      <alignment horizontal="center"/>
    </xf>
    <xf numFmtId="188" fontId="244" fillId="7" borderId="162" xfId="5" applyNumberFormat="1" applyFont="1" applyFill="1" applyBorder="1" applyAlignment="1" applyProtection="1">
      <alignment horizontal="center"/>
    </xf>
    <xf numFmtId="188" fontId="254" fillId="7" borderId="163" xfId="5" applyNumberFormat="1" applyFont="1" applyFill="1" applyBorder="1" applyAlignment="1" applyProtection="1">
      <alignment horizontal="center"/>
    </xf>
    <xf numFmtId="188" fontId="255" fillId="13" borderId="164" xfId="5" applyNumberFormat="1" applyFont="1" applyFill="1" applyBorder="1" applyAlignment="1" applyProtection="1">
      <alignment horizontal="center"/>
    </xf>
    <xf numFmtId="188" fontId="245" fillId="4" borderId="165" xfId="5" applyNumberFormat="1" applyFont="1" applyFill="1" applyBorder="1" applyAlignment="1" applyProtection="1">
      <alignment horizontal="center"/>
    </xf>
    <xf numFmtId="0" fontId="177" fillId="0" borderId="0" xfId="5" applyProtection="1"/>
    <xf numFmtId="177" fontId="195" fillId="21" borderId="21" xfId="5" quotePrefix="1" applyNumberFormat="1" applyFont="1" applyFill="1" applyBorder="1" applyAlignment="1" applyProtection="1">
      <alignment horizontal="center"/>
    </xf>
    <xf numFmtId="177" fontId="192" fillId="44" borderId="21" xfId="5" quotePrefix="1" applyNumberFormat="1" applyFont="1" applyFill="1" applyBorder="1" applyAlignment="1" applyProtection="1">
      <alignment horizontal="center"/>
    </xf>
    <xf numFmtId="177" fontId="183" fillId="43" borderId="21" xfId="5" quotePrefix="1" applyNumberFormat="1" applyFont="1" applyFill="1" applyBorder="1" applyAlignment="1" applyProtection="1">
      <alignment horizontal="center"/>
    </xf>
    <xf numFmtId="177" fontId="111" fillId="17" borderId="0" xfId="5" applyNumberFormat="1" applyFont="1" applyFill="1" applyAlignment="1" applyProtection="1">
      <alignment horizontal="right"/>
    </xf>
    <xf numFmtId="177" fontId="46" fillId="18" borderId="166" xfId="5" quotePrefix="1" applyNumberFormat="1" applyFont="1" applyFill="1" applyBorder="1" applyAlignment="1" applyProtection="1">
      <alignment horizontal="center"/>
    </xf>
    <xf numFmtId="0" fontId="215" fillId="18" borderId="14" xfId="0" applyNumberFormat="1" applyFont="1" applyFill="1" applyBorder="1" applyAlignment="1" applyProtection="1">
      <alignment horizontal="center" vertical="center"/>
    </xf>
    <xf numFmtId="0" fontId="184" fillId="17" borderId="0" xfId="0" applyNumberFormat="1" applyFont="1" applyFill="1" applyBorder="1" applyAlignment="1" applyProtection="1">
      <alignment horizontal="left"/>
    </xf>
    <xf numFmtId="0" fontId="186" fillId="17" borderId="0" xfId="5" applyNumberFormat="1" applyFont="1" applyFill="1" applyAlignment="1" applyProtection="1">
      <alignment horizontal="center" vertical="center"/>
    </xf>
    <xf numFmtId="0" fontId="43" fillId="20" borderId="0" xfId="5" applyNumberFormat="1" applyFont="1" applyFill="1" applyBorder="1" applyProtection="1"/>
    <xf numFmtId="0" fontId="242" fillId="18" borderId="14" xfId="2" applyNumberFormat="1" applyFont="1" applyFill="1" applyBorder="1" applyAlignment="1" applyProtection="1">
      <alignment horizontal="center" vertical="center"/>
    </xf>
    <xf numFmtId="0" fontId="111" fillId="17" borderId="0" xfId="5" quotePrefix="1" applyNumberFormat="1" applyFont="1" applyFill="1" applyAlignment="1" applyProtection="1">
      <alignment horizontal="left"/>
    </xf>
    <xf numFmtId="0" fontId="31" fillId="17" borderId="0" xfId="8" applyNumberFormat="1" applyFont="1" applyFill="1" applyProtection="1"/>
    <xf numFmtId="0" fontId="187" fillId="17" borderId="0" xfId="15" applyNumberFormat="1" applyFont="1" applyFill="1" applyAlignment="1" applyProtection="1"/>
    <xf numFmtId="0" fontId="35" fillId="20" borderId="0" xfId="5" applyNumberFormat="1" applyFont="1" applyFill="1" applyBorder="1" applyProtection="1"/>
    <xf numFmtId="0" fontId="46" fillId="17" borderId="15" xfId="5" applyNumberFormat="1" applyFont="1" applyFill="1" applyBorder="1" applyProtection="1"/>
    <xf numFmtId="0" fontId="35" fillId="18" borderId="24" xfId="5" quotePrefix="1" applyNumberFormat="1" applyFont="1" applyFill="1" applyBorder="1" applyAlignment="1" applyProtection="1">
      <alignment horizontal="center"/>
    </xf>
    <xf numFmtId="0" fontId="46" fillId="18" borderId="24" xfId="5" quotePrefix="1" applyNumberFormat="1" applyFont="1" applyFill="1" applyBorder="1" applyAlignment="1" applyProtection="1">
      <alignment horizontal="center"/>
    </xf>
    <xf numFmtId="0" fontId="211" fillId="17" borderId="124" xfId="5" quotePrefix="1" applyNumberFormat="1" applyFont="1" applyFill="1" applyBorder="1" applyAlignment="1" applyProtection="1"/>
    <xf numFmtId="0" fontId="46" fillId="17" borderId="0" xfId="5" applyNumberFormat="1" applyFont="1" applyFill="1" applyBorder="1" applyAlignment="1" applyProtection="1">
      <alignment horizontal="center"/>
    </xf>
    <xf numFmtId="0" fontId="111" fillId="20" borderId="0" xfId="5" applyNumberFormat="1" applyFont="1" applyFill="1" applyProtection="1"/>
    <xf numFmtId="0" fontId="177" fillId="0" borderId="0" xfId="5" applyNumberFormat="1" applyProtection="1"/>
    <xf numFmtId="177" fontId="159" fillId="18" borderId="21" xfId="2" applyNumberFormat="1" applyFont="1" applyFill="1" applyBorder="1" applyAlignment="1" applyProtection="1">
      <alignment horizontal="center" vertical="center"/>
    </xf>
    <xf numFmtId="194" fontId="35" fillId="18" borderId="21" xfId="5" quotePrefix="1" applyNumberFormat="1" applyFont="1" applyFill="1" applyBorder="1" applyAlignment="1" applyProtection="1">
      <alignment horizontal="center"/>
    </xf>
    <xf numFmtId="0" fontId="46" fillId="18" borderId="7" xfId="5" quotePrefix="1" applyNumberFormat="1" applyFont="1" applyFill="1" applyBorder="1" applyAlignment="1" applyProtection="1">
      <alignment horizontal="center" wrapText="1"/>
    </xf>
    <xf numFmtId="0" fontId="54" fillId="18" borderId="7" xfId="5" quotePrefix="1" applyNumberFormat="1" applyFont="1" applyFill="1" applyBorder="1" applyAlignment="1" applyProtection="1">
      <alignment horizontal="center" wrapText="1"/>
    </xf>
    <xf numFmtId="38" fontId="4" fillId="18" borderId="127" xfId="15" applyNumberFormat="1" applyFont="1" applyFill="1" applyBorder="1" applyAlignment="1" applyProtection="1"/>
    <xf numFmtId="38" fontId="132" fillId="18" borderId="8" xfId="15" applyNumberFormat="1" applyFont="1" applyFill="1" applyBorder="1" applyAlignment="1" applyProtection="1"/>
    <xf numFmtId="38" fontId="7" fillId="18" borderId="167" xfId="15" applyNumberFormat="1" applyFont="1" applyFill="1" applyBorder="1" applyAlignment="1" applyProtection="1"/>
    <xf numFmtId="38" fontId="4" fillId="18" borderId="130" xfId="15" applyNumberFormat="1" applyFont="1" applyFill="1" applyBorder="1" applyAlignment="1" applyProtection="1"/>
    <xf numFmtId="38" fontId="7" fillId="18" borderId="8" xfId="15" applyNumberFormat="1" applyFont="1" applyFill="1" applyBorder="1" applyAlignment="1" applyProtection="1"/>
    <xf numFmtId="38" fontId="4" fillId="18" borderId="167" xfId="15" applyNumberFormat="1" applyFont="1" applyFill="1" applyBorder="1" applyAlignment="1" applyProtection="1"/>
    <xf numFmtId="38" fontId="7" fillId="32" borderId="123" xfId="15" applyNumberFormat="1" applyFont="1" applyFill="1" applyBorder="1" applyAlignment="1" applyProtection="1"/>
    <xf numFmtId="38" fontId="4" fillId="32" borderId="167" xfId="15" applyNumberFormat="1" applyFont="1" applyFill="1" applyBorder="1" applyAlignment="1" applyProtection="1"/>
    <xf numFmtId="38" fontId="4" fillId="32" borderId="127" xfId="15" applyNumberFormat="1" applyFont="1" applyFill="1" applyBorder="1" applyAlignment="1" applyProtection="1"/>
    <xf numFmtId="38" fontId="4" fillId="32" borderId="128" xfId="15" applyNumberFormat="1" applyFont="1" applyFill="1" applyBorder="1" applyAlignment="1" applyProtection="1"/>
    <xf numFmtId="38" fontId="15" fillId="32" borderId="126" xfId="15" applyNumberFormat="1" applyFont="1" applyFill="1" applyBorder="1" applyAlignment="1" applyProtection="1"/>
    <xf numFmtId="38" fontId="15" fillId="32" borderId="127" xfId="15" applyNumberFormat="1" applyFont="1" applyFill="1" applyBorder="1" applyAlignment="1" applyProtection="1"/>
    <xf numFmtId="38" fontId="15" fillId="32" borderId="130" xfId="15" applyNumberFormat="1" applyFont="1" applyFill="1" applyBorder="1" applyAlignment="1" applyProtection="1"/>
    <xf numFmtId="0" fontId="46" fillId="21" borderId="168" xfId="5" applyFont="1" applyFill="1" applyBorder="1" applyAlignment="1" applyProtection="1">
      <alignment horizontal="left"/>
    </xf>
    <xf numFmtId="38" fontId="15" fillId="32" borderId="36" xfId="15" applyNumberFormat="1" applyFont="1" applyFill="1" applyBorder="1" applyAlignment="1" applyProtection="1"/>
    <xf numFmtId="0" fontId="46" fillId="45" borderId="168" xfId="5" quotePrefix="1" applyFont="1" applyFill="1" applyBorder="1" applyAlignment="1" applyProtection="1">
      <alignment horizontal="left"/>
    </xf>
    <xf numFmtId="0" fontId="46" fillId="26" borderId="168" xfId="5" applyFont="1" applyFill="1" applyBorder="1" applyAlignment="1" applyProtection="1">
      <alignment horizontal="left"/>
    </xf>
    <xf numFmtId="0" fontId="44" fillId="21" borderId="169" xfId="5" applyFont="1" applyFill="1" applyBorder="1" applyAlignment="1" applyProtection="1">
      <alignment horizontal="left"/>
    </xf>
    <xf numFmtId="187" fontId="44" fillId="21" borderId="147" xfId="5" applyNumberFormat="1" applyFont="1" applyFill="1" applyBorder="1" applyAlignment="1" applyProtection="1">
      <alignment horizontal="left"/>
    </xf>
    <xf numFmtId="38" fontId="4" fillId="18" borderId="41" xfId="15" applyNumberFormat="1" applyFont="1" applyFill="1" applyBorder="1" applyAlignment="1" applyProtection="1"/>
    <xf numFmtId="38" fontId="205" fillId="46" borderId="128" xfId="15" applyNumberFormat="1" applyFont="1" applyFill="1" applyBorder="1" applyAlignment="1" applyProtection="1"/>
    <xf numFmtId="38" fontId="4" fillId="18" borderId="128" xfId="15" applyNumberFormat="1" applyFont="1" applyFill="1" applyBorder="1" applyAlignment="1" applyProtection="1"/>
    <xf numFmtId="0" fontId="46" fillId="18" borderId="147" xfId="5" applyFont="1" applyFill="1" applyBorder="1" applyAlignment="1" applyProtection="1">
      <alignment horizontal="left"/>
    </xf>
    <xf numFmtId="0" fontId="35" fillId="17" borderId="0" xfId="5" applyNumberFormat="1" applyFont="1" applyFill="1" applyBorder="1" applyProtection="1"/>
    <xf numFmtId="0" fontId="256" fillId="35" borderId="0" xfId="5" quotePrefix="1" applyFont="1" applyFill="1" applyAlignment="1" applyProtection="1">
      <alignment horizontal="center"/>
    </xf>
    <xf numFmtId="3" fontId="194" fillId="26" borderId="24" xfId="2" applyNumberFormat="1" applyFont="1" applyFill="1" applyBorder="1" applyAlignment="1" applyProtection="1">
      <alignment vertical="center"/>
    </xf>
    <xf numFmtId="3" fontId="200" fillId="30" borderId="24" xfId="2" applyNumberFormat="1" applyFont="1" applyFill="1" applyBorder="1" applyAlignment="1" applyProtection="1">
      <alignment vertical="center"/>
    </xf>
    <xf numFmtId="3" fontId="200" fillId="30" borderId="28" xfId="2" applyNumberFormat="1" applyFont="1" applyFill="1" applyBorder="1" applyAlignment="1" applyProtection="1">
      <alignment vertical="center"/>
    </xf>
    <xf numFmtId="0" fontId="111" fillId="17" borderId="0" xfId="5" applyNumberFormat="1" applyFont="1" applyFill="1" applyBorder="1" applyProtection="1"/>
    <xf numFmtId="0" fontId="182" fillId="17" borderId="0" xfId="2" quotePrefix="1" applyFont="1" applyFill="1" applyBorder="1" applyAlignment="1" applyProtection="1"/>
    <xf numFmtId="0" fontId="257" fillId="17" borderId="0" xfId="5" applyFont="1" applyFill="1" applyBorder="1" applyAlignment="1" applyProtection="1">
      <alignment horizontal="right"/>
    </xf>
    <xf numFmtId="0" fontId="258" fillId="17" borderId="0" xfId="8" applyFont="1" applyFill="1" applyBorder="1" applyAlignment="1" applyProtection="1">
      <alignment horizontal="right"/>
    </xf>
    <xf numFmtId="0" fontId="7" fillId="17" borderId="0" xfId="8" applyFont="1" applyFill="1" applyBorder="1" applyAlignment="1" applyProtection="1">
      <alignment horizontal="right"/>
    </xf>
    <xf numFmtId="0" fontId="259" fillId="17" borderId="0" xfId="8" applyFont="1" applyFill="1" applyBorder="1" applyAlignment="1" applyProtection="1">
      <alignment horizontal="center"/>
    </xf>
    <xf numFmtId="187" fontId="187" fillId="17" borderId="0" xfId="15" applyNumberFormat="1" applyFont="1" applyFill="1" applyBorder="1" applyAlignment="1" applyProtection="1"/>
    <xf numFmtId="38" fontId="187" fillId="17" borderId="0" xfId="15" applyNumberFormat="1" applyFont="1" applyFill="1" applyBorder="1" applyProtection="1"/>
    <xf numFmtId="0" fontId="257" fillId="17" borderId="0" xfId="5" quotePrefix="1" applyFont="1" applyFill="1" applyBorder="1" applyAlignment="1" applyProtection="1">
      <alignment horizontal="left"/>
    </xf>
    <xf numFmtId="0" fontId="260" fillId="17" borderId="0" xfId="5" applyFont="1" applyFill="1" applyBorder="1" applyAlignment="1" applyProtection="1"/>
    <xf numFmtId="193" fontId="261" fillId="43" borderId="7" xfId="5" quotePrefix="1" applyNumberFormat="1" applyFont="1" applyFill="1" applyBorder="1" applyAlignment="1" applyProtection="1">
      <alignment horizontal="center" vertical="center" wrapText="1"/>
    </xf>
    <xf numFmtId="200" fontId="35" fillId="18" borderId="26" xfId="5" applyNumberFormat="1" applyFont="1" applyFill="1" applyBorder="1" applyAlignment="1" applyProtection="1"/>
    <xf numFmtId="200" fontId="35" fillId="18" borderId="38" xfId="5" applyNumberFormat="1" applyFont="1" applyFill="1" applyBorder="1" applyAlignment="1" applyProtection="1"/>
    <xf numFmtId="200" fontId="111" fillId="17" borderId="0" xfId="5" applyNumberFormat="1" applyFont="1" applyFill="1" applyAlignment="1" applyProtection="1">
      <alignment horizontal="right"/>
    </xf>
    <xf numFmtId="200" fontId="46" fillId="18" borderId="170" xfId="5" applyNumberFormat="1" applyFont="1" applyFill="1" applyBorder="1" applyAlignment="1" applyProtection="1"/>
    <xf numFmtId="200" fontId="46" fillId="18" borderId="171" xfId="5" applyNumberFormat="1" applyFont="1" applyFill="1" applyBorder="1" applyAlignment="1" applyProtection="1"/>
    <xf numFmtId="200" fontId="46" fillId="18" borderId="172" xfId="5" applyNumberFormat="1" applyFont="1" applyFill="1" applyBorder="1" applyAlignment="1" applyProtection="1"/>
    <xf numFmtId="200" fontId="46" fillId="17" borderId="24" xfId="5" applyNumberFormat="1" applyFont="1" applyFill="1" applyBorder="1" applyAlignment="1" applyProtection="1"/>
    <xf numFmtId="200" fontId="35" fillId="17" borderId="24" xfId="5" applyNumberFormat="1" applyFont="1" applyFill="1" applyBorder="1" applyAlignment="1" applyProtection="1"/>
    <xf numFmtId="200" fontId="46" fillId="17" borderId="152" xfId="5" applyNumberFormat="1" applyFont="1" applyFill="1" applyBorder="1" applyAlignment="1" applyProtection="1"/>
    <xf numFmtId="200" fontId="46" fillId="18" borderId="26" xfId="5" applyNumberFormat="1" applyFont="1" applyFill="1" applyBorder="1" applyAlignment="1" applyProtection="1"/>
    <xf numFmtId="200" fontId="46" fillId="18" borderId="173" xfId="5" applyNumberFormat="1" applyFont="1" applyFill="1" applyBorder="1" applyAlignment="1" applyProtection="1"/>
    <xf numFmtId="200" fontId="46" fillId="18" borderId="9" xfId="5" applyNumberFormat="1" applyFont="1" applyFill="1" applyBorder="1" applyAlignment="1" applyProtection="1"/>
    <xf numFmtId="200" fontId="35" fillId="18" borderId="9" xfId="5" applyNumberFormat="1" applyFont="1" applyFill="1" applyBorder="1" applyAlignment="1" applyProtection="1"/>
    <xf numFmtId="200" fontId="46" fillId="18" borderId="155" xfId="5" applyNumberFormat="1" applyFont="1" applyFill="1" applyBorder="1" applyAlignment="1" applyProtection="1"/>
    <xf numFmtId="200" fontId="46" fillId="32" borderId="26" xfId="5" applyNumberFormat="1" applyFont="1" applyFill="1" applyBorder="1" applyAlignment="1" applyProtection="1"/>
    <xf numFmtId="200" fontId="35" fillId="32" borderId="26" xfId="5" applyNumberFormat="1" applyFont="1" applyFill="1" applyBorder="1" applyAlignment="1" applyProtection="1"/>
    <xf numFmtId="200" fontId="46" fillId="32" borderId="173" xfId="5" applyNumberFormat="1" applyFont="1" applyFill="1" applyBorder="1" applyAlignment="1" applyProtection="1"/>
    <xf numFmtId="200" fontId="46" fillId="32" borderId="38" xfId="5" applyNumberFormat="1" applyFont="1" applyFill="1" applyBorder="1" applyAlignment="1" applyProtection="1"/>
    <xf numFmtId="200" fontId="35" fillId="32" borderId="38" xfId="5" applyNumberFormat="1" applyFont="1" applyFill="1" applyBorder="1" applyAlignment="1" applyProtection="1"/>
    <xf numFmtId="200" fontId="46" fillId="32" borderId="170" xfId="5" applyNumberFormat="1" applyFont="1" applyFill="1" applyBorder="1" applyAlignment="1" applyProtection="1"/>
    <xf numFmtId="200" fontId="46" fillId="32" borderId="32" xfId="5" applyNumberFormat="1" applyFont="1" applyFill="1" applyBorder="1" applyAlignment="1" applyProtection="1"/>
    <xf numFmtId="200" fontId="35" fillId="32" borderId="32" xfId="5" applyNumberFormat="1" applyFont="1" applyFill="1" applyBorder="1" applyAlignment="1" applyProtection="1"/>
    <xf numFmtId="200" fontId="46" fillId="32" borderId="171" xfId="5" applyNumberFormat="1" applyFont="1" applyFill="1" applyBorder="1" applyAlignment="1" applyProtection="1"/>
    <xf numFmtId="200" fontId="46" fillId="32" borderId="33" xfId="5" applyNumberFormat="1" applyFont="1" applyFill="1" applyBorder="1" applyAlignment="1" applyProtection="1"/>
    <xf numFmtId="200" fontId="35" fillId="32" borderId="33" xfId="5" applyNumberFormat="1" applyFont="1" applyFill="1" applyBorder="1" applyAlignment="1" applyProtection="1"/>
    <xf numFmtId="200" fontId="46" fillId="32" borderId="172" xfId="5" applyNumberFormat="1" applyFont="1" applyFill="1" applyBorder="1" applyAlignment="1" applyProtection="1"/>
    <xf numFmtId="200" fontId="139" fillId="32" borderId="174" xfId="5" applyNumberFormat="1" applyFont="1" applyFill="1" applyBorder="1" applyAlignment="1" applyProtection="1"/>
    <xf numFmtId="200" fontId="139" fillId="32" borderId="171" xfId="5" applyNumberFormat="1" applyFont="1" applyFill="1" applyBorder="1" applyAlignment="1" applyProtection="1"/>
    <xf numFmtId="200" fontId="139" fillId="32" borderId="175" xfId="5" applyNumberFormat="1" applyFont="1" applyFill="1" applyBorder="1" applyAlignment="1" applyProtection="1"/>
    <xf numFmtId="200" fontId="46" fillId="18" borderId="38" xfId="5" applyNumberFormat="1" applyFont="1" applyFill="1" applyBorder="1" applyAlignment="1" applyProtection="1"/>
    <xf numFmtId="200" fontId="46" fillId="21" borderId="27" xfId="5" applyNumberFormat="1" applyFont="1" applyFill="1" applyBorder="1" applyAlignment="1" applyProtection="1"/>
    <xf numFmtId="200" fontId="35" fillId="21" borderId="27" xfId="5" applyNumberFormat="1" applyFont="1" applyFill="1" applyBorder="1" applyAlignment="1" applyProtection="1"/>
    <xf numFmtId="200" fontId="46" fillId="21" borderId="165" xfId="5" applyNumberFormat="1" applyFont="1" applyFill="1" applyBorder="1" applyAlignment="1" applyProtection="1"/>
    <xf numFmtId="200" fontId="46" fillId="23" borderId="24" xfId="5" applyNumberFormat="1" applyFont="1" applyFill="1" applyBorder="1" applyAlignment="1" applyProtection="1"/>
    <xf numFmtId="200" fontId="35" fillId="23" borderId="24" xfId="5" applyNumberFormat="1" applyFont="1" applyFill="1" applyBorder="1" applyAlignment="1" applyProtection="1"/>
    <xf numFmtId="200" fontId="46" fillId="23" borderId="152" xfId="5" applyNumberFormat="1" applyFont="1" applyFill="1" applyBorder="1" applyAlignment="1" applyProtection="1"/>
    <xf numFmtId="200" fontId="46" fillId="18" borderId="175" xfId="5" applyNumberFormat="1" applyFont="1" applyFill="1" applyBorder="1" applyAlignment="1" applyProtection="1"/>
    <xf numFmtId="200" fontId="46" fillId="18" borderId="33" xfId="5" applyNumberFormat="1" applyFont="1" applyFill="1" applyBorder="1" applyAlignment="1" applyProtection="1"/>
    <xf numFmtId="200" fontId="35" fillId="18" borderId="33" xfId="5" applyNumberFormat="1" applyFont="1" applyFill="1" applyBorder="1" applyAlignment="1" applyProtection="1"/>
    <xf numFmtId="200" fontId="46" fillId="24" borderId="27" xfId="5" applyNumberFormat="1" applyFont="1" applyFill="1" applyBorder="1" applyAlignment="1" applyProtection="1"/>
    <xf numFmtId="200" fontId="46" fillId="45" borderId="27" xfId="5" applyNumberFormat="1" applyFont="1" applyFill="1" applyBorder="1" applyAlignment="1" applyProtection="1"/>
    <xf numFmtId="200" fontId="35" fillId="24" borderId="27" xfId="5" applyNumberFormat="1" applyFont="1" applyFill="1" applyBorder="1" applyAlignment="1" applyProtection="1"/>
    <xf numFmtId="200" fontId="46" fillId="45" borderId="165" xfId="5" applyNumberFormat="1" applyFont="1" applyFill="1" applyBorder="1" applyAlignment="1" applyProtection="1"/>
    <xf numFmtId="200" fontId="46" fillId="26" borderId="27" xfId="5" applyNumberFormat="1" applyFont="1" applyFill="1" applyBorder="1" applyAlignment="1" applyProtection="1"/>
    <xf numFmtId="200" fontId="35" fillId="26" borderId="27" xfId="5" applyNumberFormat="1" applyFont="1" applyFill="1" applyBorder="1" applyAlignment="1" applyProtection="1"/>
    <xf numFmtId="200" fontId="46" fillId="26" borderId="165" xfId="5" applyNumberFormat="1" applyFont="1" applyFill="1" applyBorder="1" applyAlignment="1" applyProtection="1"/>
    <xf numFmtId="200" fontId="35" fillId="21" borderId="131" xfId="5" applyNumberFormat="1" applyFont="1" applyFill="1" applyBorder="1" applyAlignment="1" applyProtection="1"/>
    <xf numFmtId="200" fontId="46" fillId="21" borderId="131" xfId="5" applyNumberFormat="1" applyFont="1" applyFill="1" applyBorder="1" applyAlignment="1" applyProtection="1"/>
    <xf numFmtId="200" fontId="46" fillId="21" borderId="176" xfId="5" applyNumberFormat="1" applyFont="1" applyFill="1" applyBorder="1" applyAlignment="1" applyProtection="1"/>
    <xf numFmtId="200" fontId="35" fillId="17" borderId="0" xfId="5" quotePrefix="1" applyNumberFormat="1" applyFont="1" applyFill="1" applyBorder="1" applyAlignment="1" applyProtection="1">
      <alignment horizontal="right"/>
    </xf>
    <xf numFmtId="200" fontId="35" fillId="21" borderId="78" xfId="5" applyNumberFormat="1" applyFont="1" applyFill="1" applyBorder="1" applyAlignment="1" applyProtection="1"/>
    <xf numFmtId="200" fontId="46" fillId="21" borderId="78" xfId="5" applyNumberFormat="1" applyFont="1" applyFill="1" applyBorder="1" applyAlignment="1" applyProtection="1"/>
    <xf numFmtId="200" fontId="46" fillId="21" borderId="177" xfId="5" applyNumberFormat="1" applyFont="1" applyFill="1" applyBorder="1" applyAlignment="1" applyProtection="1"/>
    <xf numFmtId="200" fontId="35" fillId="45" borderId="27" xfId="5" applyNumberFormat="1" applyFont="1" applyFill="1" applyBorder="1" applyAlignment="1" applyProtection="1"/>
    <xf numFmtId="200" fontId="35" fillId="46" borderId="33" xfId="5" applyNumberFormat="1" applyFont="1" applyFill="1" applyBorder="1" applyAlignment="1" applyProtection="1"/>
    <xf numFmtId="200" fontId="46" fillId="46" borderId="33" xfId="5" applyNumberFormat="1" applyFont="1" applyFill="1" applyBorder="1" applyAlignment="1" applyProtection="1"/>
    <xf numFmtId="200" fontId="46" fillId="46" borderId="172" xfId="5" applyNumberFormat="1" applyFont="1" applyFill="1" applyBorder="1" applyAlignment="1" applyProtection="1"/>
    <xf numFmtId="200" fontId="35" fillId="18" borderId="78" xfId="5" applyNumberFormat="1" applyFont="1" applyFill="1" applyBorder="1" applyAlignment="1" applyProtection="1"/>
    <xf numFmtId="200" fontId="46" fillId="18" borderId="78" xfId="5" applyNumberFormat="1" applyFont="1" applyFill="1" applyBorder="1" applyAlignment="1" applyProtection="1"/>
    <xf numFmtId="0" fontId="35" fillId="17" borderId="0" xfId="5" applyFont="1" applyFill="1" applyBorder="1" applyAlignment="1" applyProtection="1">
      <alignment horizontal="center"/>
    </xf>
    <xf numFmtId="0" fontId="43" fillId="20" borderId="0" xfId="5" applyFont="1" applyFill="1" applyAlignment="1" applyProtection="1">
      <alignment horizontal="center"/>
    </xf>
    <xf numFmtId="188" fontId="145" fillId="12" borderId="158" xfId="5" applyNumberFormat="1" applyFont="1" applyFill="1" applyBorder="1" applyAlignment="1" applyProtection="1">
      <alignment horizontal="center"/>
    </xf>
    <xf numFmtId="188" fontId="144" fillId="12" borderId="159" xfId="5" applyNumberFormat="1" applyFont="1" applyFill="1" applyBorder="1" applyAlignment="1" applyProtection="1">
      <alignment horizontal="center"/>
    </xf>
    <xf numFmtId="0" fontId="13" fillId="18" borderId="145" xfId="5" applyNumberFormat="1" applyFont="1" applyFill="1" applyBorder="1" applyAlignment="1" applyProtection="1">
      <alignment horizontal="center"/>
    </xf>
    <xf numFmtId="0" fontId="12" fillId="18" borderId="11" xfId="5" applyNumberFormat="1" applyFont="1" applyFill="1" applyBorder="1" applyAlignment="1" applyProtection="1">
      <alignment horizontal="center"/>
    </xf>
    <xf numFmtId="0" fontId="43" fillId="20" borderId="0" xfId="5" applyFont="1" applyFill="1" applyBorder="1" applyAlignment="1" applyProtection="1">
      <alignment horizontal="center"/>
    </xf>
    <xf numFmtId="188" fontId="145" fillId="12" borderId="162" xfId="5" applyNumberFormat="1" applyFont="1" applyFill="1" applyBorder="1" applyAlignment="1" applyProtection="1">
      <alignment horizontal="center"/>
    </xf>
    <xf numFmtId="188" fontId="144" fillId="12" borderId="163" xfId="5" applyNumberFormat="1" applyFont="1" applyFill="1" applyBorder="1" applyAlignment="1" applyProtection="1">
      <alignment horizontal="center"/>
    </xf>
    <xf numFmtId="0" fontId="13" fillId="18" borderId="139" xfId="5" applyNumberFormat="1" applyFont="1" applyFill="1" applyBorder="1" applyAlignment="1" applyProtection="1">
      <alignment horizontal="center"/>
    </xf>
    <xf numFmtId="0" fontId="12" fillId="18" borderId="20" xfId="5" applyNumberFormat="1" applyFont="1" applyFill="1" applyBorder="1" applyAlignment="1" applyProtection="1">
      <alignment horizontal="center"/>
    </xf>
    <xf numFmtId="188" fontId="13" fillId="18" borderId="145" xfId="5" applyNumberFormat="1" applyFont="1" applyFill="1" applyBorder="1" applyAlignment="1" applyProtection="1">
      <alignment horizontal="center"/>
    </xf>
    <xf numFmtId="188" fontId="12" fillId="18" borderId="11" xfId="5" applyNumberFormat="1" applyFont="1" applyFill="1" applyBorder="1" applyAlignment="1" applyProtection="1">
      <alignment horizontal="center"/>
    </xf>
    <xf numFmtId="188" fontId="13" fillId="18" borderId="139" xfId="5" applyNumberFormat="1" applyFont="1" applyFill="1" applyBorder="1" applyAlignment="1" applyProtection="1">
      <alignment horizontal="center"/>
    </xf>
    <xf numFmtId="188" fontId="12" fillId="18" borderId="20" xfId="5" applyNumberFormat="1" applyFont="1" applyFill="1" applyBorder="1" applyAlignment="1" applyProtection="1">
      <alignment horizontal="center"/>
    </xf>
    <xf numFmtId="0" fontId="12" fillId="18" borderId="0" xfId="2" applyFont="1" applyFill="1" applyAlignment="1">
      <alignment vertical="center"/>
    </xf>
    <xf numFmtId="0" fontId="204" fillId="17" borderId="14" xfId="2" applyFont="1" applyFill="1" applyBorder="1" applyAlignment="1">
      <alignment horizontal="center" vertical="center"/>
    </xf>
    <xf numFmtId="0" fontId="46" fillId="18" borderId="0" xfId="0" applyFont="1" applyFill="1" applyAlignment="1" applyProtection="1">
      <alignment horizontal="right"/>
    </xf>
    <xf numFmtId="177" fontId="207" fillId="47" borderId="14" xfId="2" applyNumberFormat="1" applyFont="1" applyFill="1" applyBorder="1" applyAlignment="1" applyProtection="1">
      <alignment horizontal="center" vertical="center"/>
    </xf>
    <xf numFmtId="184" fontId="9" fillId="17" borderId="0" xfId="11" quotePrefix="1" applyNumberFormat="1" applyFont="1" applyFill="1" applyBorder="1" applyAlignment="1">
      <alignment horizontal="left"/>
    </xf>
    <xf numFmtId="184" fontId="71" fillId="17" borderId="72" xfId="2" applyNumberFormat="1" applyFont="1" applyFill="1" applyBorder="1" applyAlignment="1">
      <alignment horizontal="center"/>
    </xf>
    <xf numFmtId="0" fontId="112" fillId="18" borderId="36" xfId="5" quotePrefix="1" applyFont="1" applyFill="1" applyBorder="1" applyAlignment="1" applyProtection="1">
      <alignment horizontal="left"/>
    </xf>
    <xf numFmtId="0" fontId="112" fillId="18" borderId="50" xfId="5" quotePrefix="1" applyFont="1" applyFill="1" applyBorder="1" applyAlignment="1" applyProtection="1">
      <alignment horizontal="left"/>
    </xf>
    <xf numFmtId="0" fontId="112" fillId="18" borderId="72" xfId="5" quotePrefix="1" applyFont="1" applyFill="1" applyBorder="1" applyAlignment="1" applyProtection="1">
      <alignment horizontal="left"/>
    </xf>
    <xf numFmtId="0" fontId="35" fillId="18" borderId="126" xfId="5" applyFont="1" applyFill="1" applyBorder="1" applyAlignment="1" applyProtection="1">
      <alignment horizontal="center"/>
    </xf>
    <xf numFmtId="0" fontId="35" fillId="18" borderId="43" xfId="5" applyFont="1" applyFill="1" applyBorder="1" applyAlignment="1" applyProtection="1">
      <alignment horizontal="center"/>
    </xf>
    <xf numFmtId="0" fontId="35" fillId="18" borderId="106" xfId="5" applyFont="1" applyFill="1" applyBorder="1" applyAlignment="1" applyProtection="1">
      <alignment horizontal="center"/>
    </xf>
    <xf numFmtId="38" fontId="7" fillId="32" borderId="123" xfId="15" applyNumberFormat="1" applyFont="1" applyFill="1" applyBorder="1" applyAlignment="1" applyProtection="1">
      <alignment horizontal="center"/>
    </xf>
    <xf numFmtId="38" fontId="7" fillId="32" borderId="60" xfId="15" applyNumberFormat="1" applyFont="1" applyFill="1" applyBorder="1" applyAlignment="1" applyProtection="1">
      <alignment horizontal="center"/>
    </xf>
    <xf numFmtId="38" fontId="7" fillId="32" borderId="61" xfId="15" applyNumberFormat="1" applyFont="1" applyFill="1" applyBorder="1" applyAlignment="1" applyProtection="1">
      <alignment horizontal="center"/>
    </xf>
    <xf numFmtId="38" fontId="4" fillId="32" borderId="167" xfId="15" applyNumberFormat="1" applyFont="1" applyFill="1" applyBorder="1" applyAlignment="1" applyProtection="1">
      <alignment horizontal="center"/>
    </xf>
    <xf numFmtId="38" fontId="4" fillId="32" borderId="117" xfId="15" applyNumberFormat="1" applyFont="1" applyFill="1" applyBorder="1" applyAlignment="1" applyProtection="1">
      <alignment horizontal="center"/>
    </xf>
    <xf numFmtId="38" fontId="4" fillId="32" borderId="35" xfId="15" applyNumberFormat="1" applyFont="1" applyFill="1" applyBorder="1" applyAlignment="1" applyProtection="1">
      <alignment horizontal="center"/>
    </xf>
    <xf numFmtId="38" fontId="4" fillId="32" borderId="127" xfId="15" applyNumberFormat="1" applyFont="1" applyFill="1" applyBorder="1" applyAlignment="1" applyProtection="1">
      <alignment horizontal="center"/>
    </xf>
    <xf numFmtId="38" fontId="4" fillId="32" borderId="45" xfId="15" applyNumberFormat="1" applyFont="1" applyFill="1" applyBorder="1" applyAlignment="1" applyProtection="1">
      <alignment horizontal="center"/>
    </xf>
    <xf numFmtId="38" fontId="4" fillId="32" borderId="31" xfId="15" applyNumberFormat="1" applyFont="1" applyFill="1" applyBorder="1" applyAlignment="1" applyProtection="1">
      <alignment horizontal="center"/>
    </xf>
    <xf numFmtId="38" fontId="4" fillId="32" borderId="128" xfId="15" applyNumberFormat="1" applyFont="1" applyFill="1" applyBorder="1" applyAlignment="1" applyProtection="1">
      <alignment horizontal="center"/>
    </xf>
    <xf numFmtId="38" fontId="4" fillId="32" borderId="55" xfId="15" applyNumberFormat="1" applyFont="1" applyFill="1" applyBorder="1" applyAlignment="1" applyProtection="1">
      <alignment horizontal="center"/>
    </xf>
    <xf numFmtId="38" fontId="4" fillId="32" borderId="107" xfId="15" applyNumberFormat="1" applyFont="1" applyFill="1" applyBorder="1" applyAlignment="1" applyProtection="1">
      <alignment horizontal="center"/>
    </xf>
    <xf numFmtId="0" fontId="35" fillId="18" borderId="36" xfId="5" applyFont="1" applyFill="1" applyBorder="1" applyAlignment="1" applyProtection="1">
      <alignment horizontal="center"/>
    </xf>
    <xf numFmtId="0" fontId="35" fillId="18" borderId="50" xfId="5" applyFont="1" applyFill="1" applyBorder="1" applyAlignment="1" applyProtection="1">
      <alignment horizontal="center"/>
    </xf>
    <xf numFmtId="0" fontId="35" fillId="18" borderId="72" xfId="5" applyFont="1" applyFill="1" applyBorder="1" applyAlignment="1" applyProtection="1">
      <alignment horizontal="center"/>
    </xf>
    <xf numFmtId="0" fontId="35" fillId="18" borderId="123" xfId="5" applyFont="1" applyFill="1" applyBorder="1" applyAlignment="1" applyProtection="1">
      <alignment horizontal="center"/>
    </xf>
    <xf numFmtId="0" fontId="35" fillId="18" borderId="60" xfId="5" applyFont="1" applyFill="1" applyBorder="1" applyAlignment="1" applyProtection="1">
      <alignment horizontal="center"/>
    </xf>
    <xf numFmtId="0" fontId="35" fillId="18" borderId="61" xfId="5" applyFont="1" applyFill="1" applyBorder="1" applyAlignment="1" applyProtection="1">
      <alignment horizontal="center"/>
    </xf>
    <xf numFmtId="38" fontId="15" fillId="32" borderId="36" xfId="15" applyNumberFormat="1" applyFont="1" applyFill="1" applyBorder="1" applyAlignment="1" applyProtection="1">
      <alignment horizontal="center"/>
    </xf>
    <xf numFmtId="38" fontId="15" fillId="32" borderId="50" xfId="15" applyNumberFormat="1" applyFont="1" applyFill="1" applyBorder="1" applyAlignment="1" applyProtection="1">
      <alignment horizontal="center"/>
    </xf>
    <xf numFmtId="38" fontId="15" fillId="32" borderId="72" xfId="15" applyNumberFormat="1" applyFont="1" applyFill="1" applyBorder="1" applyAlignment="1" applyProtection="1">
      <alignment horizontal="center"/>
    </xf>
    <xf numFmtId="38" fontId="7" fillId="18" borderId="123" xfId="15" applyNumberFormat="1" applyFont="1" applyFill="1" applyBorder="1" applyAlignment="1" applyProtection="1">
      <alignment horizontal="center"/>
    </xf>
    <xf numFmtId="38" fontId="7" fillId="18" borderId="60" xfId="15" applyNumberFormat="1" applyFont="1" applyFill="1" applyBorder="1" applyAlignment="1" applyProtection="1">
      <alignment horizontal="center"/>
    </xf>
    <xf numFmtId="38" fontId="7" fillId="18" borderId="61" xfId="15" applyNumberFormat="1" applyFont="1" applyFill="1" applyBorder="1" applyAlignment="1" applyProtection="1">
      <alignment horizontal="center"/>
    </xf>
    <xf numFmtId="3" fontId="115" fillId="18" borderId="128" xfId="5" applyNumberFormat="1" applyFont="1" applyFill="1" applyBorder="1" applyAlignment="1" applyProtection="1">
      <alignment horizontal="center"/>
    </xf>
    <xf numFmtId="3" fontId="115" fillId="18" borderId="55" xfId="5" applyNumberFormat="1" applyFont="1" applyFill="1" applyBorder="1" applyAlignment="1" applyProtection="1">
      <alignment horizontal="center"/>
    </xf>
    <xf numFmtId="3" fontId="115" fillId="18" borderId="107" xfId="5" applyNumberFormat="1" applyFont="1" applyFill="1" applyBorder="1" applyAlignment="1" applyProtection="1">
      <alignment horizontal="center"/>
    </xf>
    <xf numFmtId="38" fontId="132" fillId="18" borderId="8" xfId="15" applyNumberFormat="1" applyFont="1" applyFill="1" applyBorder="1" applyAlignment="1" applyProtection="1">
      <alignment horizontal="left"/>
    </xf>
    <xf numFmtId="38" fontId="132" fillId="18" borderId="0" xfId="15" applyNumberFormat="1" applyFont="1" applyFill="1" applyBorder="1" applyAlignment="1" applyProtection="1">
      <alignment horizontal="left"/>
    </xf>
    <xf numFmtId="38" fontId="132" fillId="18" borderId="13" xfId="15" applyNumberFormat="1" applyFont="1" applyFill="1" applyBorder="1" applyAlignment="1" applyProtection="1">
      <alignment horizontal="left"/>
    </xf>
    <xf numFmtId="38" fontId="7" fillId="18" borderId="167" xfId="15" applyNumberFormat="1" applyFont="1" applyFill="1" applyBorder="1" applyAlignment="1" applyProtection="1">
      <alignment horizontal="left"/>
    </xf>
    <xf numFmtId="38" fontId="7" fillId="18" borderId="117" xfId="15" applyNumberFormat="1" applyFont="1" applyFill="1" applyBorder="1" applyAlignment="1" applyProtection="1">
      <alignment horizontal="left"/>
    </xf>
    <xf numFmtId="38" fontId="7" fillId="18" borderId="35" xfId="15" applyNumberFormat="1" applyFont="1" applyFill="1" applyBorder="1" applyAlignment="1" applyProtection="1">
      <alignment horizontal="left"/>
    </xf>
    <xf numFmtId="38" fontId="7" fillId="18" borderId="8" xfId="15" applyNumberFormat="1" applyFont="1" applyFill="1" applyBorder="1" applyAlignment="1" applyProtection="1">
      <alignment horizontal="left"/>
    </xf>
    <xf numFmtId="38" fontId="7" fillId="18" borderId="0" xfId="15" applyNumberFormat="1" applyFont="1" applyFill="1" applyBorder="1" applyAlignment="1" applyProtection="1">
      <alignment horizontal="left"/>
    </xf>
    <xf numFmtId="38" fontId="7" fillId="18" borderId="13" xfId="15" applyNumberFormat="1" applyFont="1" applyFill="1" applyBorder="1" applyAlignment="1" applyProtection="1">
      <alignment horizontal="left"/>
    </xf>
    <xf numFmtId="0" fontId="35" fillId="23" borderId="14" xfId="0" applyFont="1" applyFill="1" applyBorder="1" applyAlignment="1" applyProtection="1">
      <alignment horizontal="center" vertical="center"/>
    </xf>
    <xf numFmtId="201" fontId="12" fillId="23" borderId="14" xfId="2" applyNumberFormat="1" applyFont="1" applyFill="1" applyBorder="1" applyAlignment="1" applyProtection="1">
      <alignment horizontal="center" vertical="center"/>
      <protection locked="0"/>
    </xf>
    <xf numFmtId="38" fontId="4" fillId="18" borderId="127" xfId="15" applyNumberFormat="1" applyFont="1" applyFill="1" applyBorder="1" applyAlignment="1" applyProtection="1">
      <alignment horizontal="center"/>
    </xf>
    <xf numFmtId="38" fontId="4" fillId="18" borderId="45" xfId="15" applyNumberFormat="1" applyFont="1" applyFill="1" applyBorder="1" applyAlignment="1" applyProtection="1">
      <alignment horizontal="center"/>
    </xf>
    <xf numFmtId="38" fontId="4" fillId="18" borderId="31" xfId="15" applyNumberFormat="1" applyFont="1" applyFill="1" applyBorder="1" applyAlignment="1" applyProtection="1">
      <alignment horizontal="center"/>
    </xf>
    <xf numFmtId="201" fontId="249" fillId="18" borderId="14" xfId="8" applyNumberFormat="1" applyFont="1" applyFill="1" applyBorder="1" applyAlignment="1" applyProtection="1">
      <alignment horizontal="center" vertical="center"/>
    </xf>
    <xf numFmtId="177" fontId="262" fillId="18" borderId="14" xfId="2" applyNumberFormat="1" applyFont="1" applyFill="1" applyBorder="1" applyAlignment="1" applyProtection="1">
      <alignment horizontal="center" vertical="center"/>
    </xf>
    <xf numFmtId="177" fontId="159" fillId="18" borderId="14" xfId="2" applyNumberFormat="1" applyFont="1" applyFill="1" applyBorder="1" applyAlignment="1" applyProtection="1">
      <alignment horizontal="center" vertical="center"/>
    </xf>
    <xf numFmtId="200" fontId="46" fillId="18" borderId="32" xfId="5" applyNumberFormat="1" applyFont="1" applyFill="1" applyBorder="1" applyAlignment="1" applyProtection="1"/>
    <xf numFmtId="200" fontId="35" fillId="18" borderId="32" xfId="5" applyNumberFormat="1" applyFont="1" applyFill="1" applyBorder="1" applyAlignment="1" applyProtection="1"/>
    <xf numFmtId="200" fontId="139" fillId="32" borderId="40" xfId="5" applyNumberFormat="1" applyFont="1" applyFill="1" applyBorder="1" applyAlignment="1" applyProtection="1"/>
    <xf numFmtId="200" fontId="54" fillId="32" borderId="40" xfId="5" applyNumberFormat="1" applyFont="1" applyFill="1" applyBorder="1" applyAlignment="1" applyProtection="1"/>
    <xf numFmtId="200" fontId="139" fillId="32" borderId="32" xfId="5" applyNumberFormat="1" applyFont="1" applyFill="1" applyBorder="1" applyAlignment="1" applyProtection="1"/>
    <xf numFmtId="200" fontId="54" fillId="32" borderId="32" xfId="5" applyNumberFormat="1" applyFont="1" applyFill="1" applyBorder="1" applyAlignment="1" applyProtection="1"/>
    <xf numFmtId="200" fontId="139" fillId="32" borderId="37" xfId="5" applyNumberFormat="1" applyFont="1" applyFill="1" applyBorder="1" applyAlignment="1" applyProtection="1"/>
    <xf numFmtId="200" fontId="54" fillId="32" borderId="37" xfId="5" applyNumberFormat="1" applyFont="1" applyFill="1" applyBorder="1" applyAlignment="1" applyProtection="1"/>
    <xf numFmtId="200" fontId="46" fillId="18" borderId="37" xfId="5" applyNumberFormat="1" applyFont="1" applyFill="1" applyBorder="1" applyAlignment="1" applyProtection="1"/>
    <xf numFmtId="200" fontId="35" fillId="18" borderId="37" xfId="5" applyNumberFormat="1" applyFont="1" applyFill="1" applyBorder="1" applyAlignment="1" applyProtection="1"/>
    <xf numFmtId="200" fontId="139" fillId="32" borderId="28" xfId="5" applyNumberFormat="1" applyFont="1" applyFill="1" applyBorder="1" applyAlignment="1" applyProtection="1"/>
    <xf numFmtId="200" fontId="54" fillId="32" borderId="28" xfId="5" applyNumberFormat="1" applyFont="1" applyFill="1" applyBorder="1" applyAlignment="1" applyProtection="1"/>
    <xf numFmtId="200" fontId="139" fillId="32" borderId="152" xfId="5" applyNumberFormat="1" applyFont="1" applyFill="1" applyBorder="1" applyAlignment="1" applyProtection="1"/>
    <xf numFmtId="191" fontId="184" fillId="18" borderId="14" xfId="5" applyNumberFormat="1" applyFont="1" applyFill="1" applyBorder="1" applyAlignment="1" applyProtection="1">
      <alignment horizontal="center"/>
    </xf>
    <xf numFmtId="3" fontId="111" fillId="18" borderId="0" xfId="0" applyNumberFormat="1" applyFont="1" applyFill="1" applyProtection="1"/>
    <xf numFmtId="3" fontId="111" fillId="18" borderId="117" xfId="0" applyNumberFormat="1" applyFont="1" applyFill="1" applyBorder="1" applyProtection="1"/>
    <xf numFmtId="0" fontId="4" fillId="18" borderId="0" xfId="2" applyFont="1" applyFill="1" applyAlignment="1" applyProtection="1">
      <alignment horizontal="right" vertical="center"/>
    </xf>
    <xf numFmtId="201" fontId="12" fillId="23" borderId="14" xfId="2" applyNumberFormat="1" applyFont="1" applyFill="1" applyBorder="1" applyAlignment="1" applyProtection="1">
      <alignment horizontal="center" vertical="center"/>
    </xf>
    <xf numFmtId="200" fontId="35" fillId="18" borderId="173" xfId="5" applyNumberFormat="1" applyFont="1" applyFill="1" applyBorder="1" applyAlignment="1" applyProtection="1"/>
    <xf numFmtId="200" fontId="46" fillId="17" borderId="0" xfId="5" applyNumberFormat="1" applyFont="1" applyFill="1" applyBorder="1" applyAlignment="1" applyProtection="1">
      <alignment horizontal="right"/>
    </xf>
    <xf numFmtId="200" fontId="35" fillId="18" borderId="155" xfId="5" applyNumberFormat="1" applyFont="1" applyFill="1" applyBorder="1" applyAlignment="1" applyProtection="1"/>
    <xf numFmtId="200" fontId="46" fillId="17" borderId="0" xfId="5" applyNumberFormat="1" applyFont="1" applyFill="1" applyBorder="1" applyAlignment="1" applyProtection="1"/>
    <xf numFmtId="200" fontId="46" fillId="18" borderId="177" xfId="5" applyNumberFormat="1" applyFont="1" applyFill="1" applyBorder="1" applyAlignment="1" applyProtection="1"/>
    <xf numFmtId="0" fontId="46" fillId="26" borderId="168" xfId="0" applyFont="1" applyFill="1" applyBorder="1" applyAlignment="1" applyProtection="1">
      <alignment horizontal="left"/>
    </xf>
    <xf numFmtId="14" fontId="75" fillId="17" borderId="14" xfId="7" applyNumberFormat="1" applyFont="1" applyFill="1" applyBorder="1" applyAlignment="1" applyProtection="1">
      <alignment horizontal="center" vertical="center"/>
    </xf>
    <xf numFmtId="49" fontId="215" fillId="21" borderId="14" xfId="2" applyNumberFormat="1" applyFont="1" applyFill="1" applyBorder="1" applyAlignment="1" applyProtection="1">
      <alignment horizontal="center" vertical="center"/>
    </xf>
    <xf numFmtId="49" fontId="215" fillId="17" borderId="14" xfId="2" applyNumberFormat="1" applyFont="1" applyFill="1" applyBorder="1" applyAlignment="1" applyProtection="1">
      <alignment horizontal="center" vertical="center"/>
      <protection locked="0"/>
    </xf>
    <xf numFmtId="49" fontId="215" fillId="17" borderId="14" xfId="2" applyNumberFormat="1" applyFont="1" applyFill="1" applyBorder="1" applyAlignment="1" applyProtection="1">
      <alignment horizontal="center" vertical="center"/>
    </xf>
    <xf numFmtId="0" fontId="215" fillId="21" borderId="14" xfId="2" applyNumberFormat="1" applyFont="1" applyFill="1" applyBorder="1" applyAlignment="1" applyProtection="1">
      <alignment horizontal="center" vertical="center"/>
    </xf>
    <xf numFmtId="0" fontId="12" fillId="48" borderId="0" xfId="2" applyFont="1" applyFill="1" applyAlignment="1">
      <alignment vertical="center"/>
    </xf>
    <xf numFmtId="49" fontId="68" fillId="17" borderId="39" xfId="2" quotePrefix="1" applyNumberFormat="1" applyFont="1" applyFill="1" applyBorder="1" applyAlignment="1">
      <alignment horizontal="center"/>
    </xf>
    <xf numFmtId="49" fontId="68" fillId="17" borderId="32" xfId="2" quotePrefix="1" applyNumberFormat="1" applyFont="1" applyFill="1" applyBorder="1" applyAlignment="1">
      <alignment horizontal="center"/>
    </xf>
    <xf numFmtId="49" fontId="68" fillId="17" borderId="34" xfId="2" quotePrefix="1" applyNumberFormat="1" applyFont="1" applyFill="1" applyBorder="1" applyAlignment="1">
      <alignment horizontal="center"/>
    </xf>
    <xf numFmtId="49" fontId="76" fillId="17" borderId="38" xfId="2" quotePrefix="1" applyNumberFormat="1" applyFont="1" applyFill="1" applyBorder="1" applyAlignment="1">
      <alignment horizontal="center"/>
    </xf>
    <xf numFmtId="49" fontId="76" fillId="17" borderId="32" xfId="2" quotePrefix="1" applyNumberFormat="1" applyFont="1" applyFill="1" applyBorder="1" applyAlignment="1">
      <alignment horizontal="center"/>
    </xf>
    <xf numFmtId="49" fontId="71" fillId="17" borderId="72" xfId="2" applyNumberFormat="1" applyFont="1" applyFill="1" applyBorder="1" applyAlignment="1">
      <alignment horizontal="center"/>
    </xf>
    <xf numFmtId="49" fontId="76" fillId="17" borderId="34" xfId="2" quotePrefix="1" applyNumberFormat="1" applyFont="1" applyFill="1" applyBorder="1" applyAlignment="1">
      <alignment horizontal="center"/>
    </xf>
    <xf numFmtId="49" fontId="76" fillId="17" borderId="33" xfId="2" quotePrefix="1" applyNumberFormat="1" applyFont="1" applyFill="1" applyBorder="1" applyAlignment="1">
      <alignment horizontal="center"/>
    </xf>
    <xf numFmtId="49" fontId="182" fillId="18" borderId="14" xfId="2" applyNumberFormat="1" applyFont="1" applyFill="1" applyBorder="1" applyAlignment="1" applyProtection="1">
      <alignment horizontal="center" vertical="center"/>
    </xf>
    <xf numFmtId="0" fontId="15" fillId="49" borderId="0" xfId="13" applyFont="1" applyFill="1" applyBorder="1"/>
    <xf numFmtId="0" fontId="15" fillId="49" borderId="0" xfId="13" quotePrefix="1" applyFont="1" applyFill="1" applyBorder="1" applyAlignment="1">
      <alignment horizontal="left"/>
    </xf>
    <xf numFmtId="0" fontId="10" fillId="49" borderId="0" xfId="13" quotePrefix="1" applyFont="1" applyFill="1" applyBorder="1" applyAlignment="1">
      <alignment horizontal="left"/>
    </xf>
    <xf numFmtId="0" fontId="10" fillId="49" borderId="0" xfId="13" applyFont="1" applyFill="1" applyBorder="1"/>
    <xf numFmtId="0" fontId="21" fillId="49" borderId="0" xfId="13" applyFont="1" applyFill="1" applyBorder="1" applyAlignment="1">
      <alignment horizontal="left"/>
    </xf>
    <xf numFmtId="0" fontId="10" fillId="49" borderId="0" xfId="13" applyFont="1" applyFill="1" applyBorder="1" applyAlignment="1">
      <alignment horizontal="left"/>
    </xf>
    <xf numFmtId="0" fontId="16" fillId="49" borderId="0" xfId="13" applyFont="1" applyFill="1" applyBorder="1"/>
    <xf numFmtId="0" fontId="16" fillId="49" borderId="0" xfId="13" quotePrefix="1" applyFont="1" applyFill="1" applyBorder="1" applyAlignment="1">
      <alignment horizontal="left"/>
    </xf>
    <xf numFmtId="0" fontId="10" fillId="49" borderId="0" xfId="10" applyFont="1" applyFill="1" applyBorder="1" applyAlignment="1">
      <alignment horizontal="left"/>
    </xf>
    <xf numFmtId="0" fontId="21" fillId="49" borderId="0" xfId="10" applyFont="1" applyFill="1" applyBorder="1" applyAlignment="1">
      <alignment horizontal="left"/>
    </xf>
    <xf numFmtId="0" fontId="21" fillId="49" borderId="0" xfId="13" quotePrefix="1" applyFont="1" applyFill="1" applyBorder="1" applyAlignment="1">
      <alignment horizontal="left"/>
    </xf>
    <xf numFmtId="0" fontId="16" fillId="49" borderId="0" xfId="13" applyFont="1" applyFill="1" applyBorder="1" applyAlignment="1">
      <alignment horizontal="left"/>
    </xf>
    <xf numFmtId="0" fontId="21" fillId="49" borderId="0" xfId="13" applyFont="1" applyFill="1" applyBorder="1"/>
    <xf numFmtId="0" fontId="15" fillId="49" borderId="0" xfId="13" applyFont="1" applyFill="1" applyBorder="1" applyAlignment="1">
      <alignment horizontal="left"/>
    </xf>
    <xf numFmtId="182" fontId="66" fillId="49" borderId="0" xfId="13" quotePrefix="1" applyNumberFormat="1" applyFont="1" applyFill="1" applyBorder="1" applyAlignment="1">
      <alignment horizontal="right"/>
    </xf>
    <xf numFmtId="182" fontId="67" fillId="49" borderId="0" xfId="13" quotePrefix="1" applyNumberFormat="1" applyFont="1" applyFill="1" applyBorder="1" applyAlignment="1">
      <alignment horizontal="right"/>
    </xf>
    <xf numFmtId="182" fontId="66" fillId="49" borderId="0" xfId="13" applyNumberFormat="1" applyFont="1" applyFill="1" applyBorder="1" applyAlignment="1">
      <alignment horizontal="right"/>
    </xf>
    <xf numFmtId="0" fontId="32" fillId="49" borderId="0" xfId="2" applyFont="1" applyFill="1" applyBorder="1"/>
    <xf numFmtId="0" fontId="31" fillId="49" borderId="0" xfId="2" applyFont="1" applyFill="1" applyBorder="1"/>
    <xf numFmtId="0" fontId="32" fillId="49" borderId="14" xfId="2" applyNumberFormat="1" applyFont="1" applyFill="1" applyBorder="1" applyProtection="1">
      <protection locked="0"/>
    </xf>
    <xf numFmtId="49" fontId="0" fillId="50" borderId="14" xfId="0" applyNumberFormat="1" applyFont="1" applyFill="1" applyBorder="1"/>
    <xf numFmtId="49" fontId="0" fillId="51" borderId="14" xfId="0" applyNumberFormat="1" applyFont="1" applyFill="1" applyBorder="1"/>
    <xf numFmtId="49" fontId="0" fillId="52" borderId="14" xfId="0" applyNumberFormat="1" applyFont="1" applyFill="1" applyBorder="1"/>
    <xf numFmtId="49" fontId="32" fillId="49" borderId="14" xfId="2" applyNumberFormat="1" applyFont="1" applyFill="1" applyBorder="1" applyProtection="1">
      <protection locked="0"/>
    </xf>
    <xf numFmtId="49" fontId="263" fillId="49" borderId="39" xfId="2" quotePrefix="1" applyNumberFormat="1" applyFont="1" applyFill="1" applyBorder="1" applyAlignment="1">
      <alignment horizontal="center"/>
    </xf>
    <xf numFmtId="49" fontId="263" fillId="49" borderId="32" xfId="2" quotePrefix="1" applyNumberFormat="1" applyFont="1" applyFill="1" applyBorder="1" applyAlignment="1">
      <alignment horizontal="center"/>
    </xf>
    <xf numFmtId="49" fontId="264" fillId="49" borderId="32" xfId="2" quotePrefix="1" applyNumberFormat="1" applyFont="1" applyFill="1" applyBorder="1" applyAlignment="1">
      <alignment horizontal="center" vertical="center"/>
    </xf>
    <xf numFmtId="49" fontId="264" fillId="49" borderId="32" xfId="2" quotePrefix="1" applyNumberFormat="1" applyFont="1" applyFill="1" applyBorder="1" applyAlignment="1">
      <alignment horizontal="center"/>
    </xf>
    <xf numFmtId="49" fontId="263" fillId="49" borderId="33" xfId="2" quotePrefix="1" applyNumberFormat="1" applyFont="1" applyFill="1" applyBorder="1" applyAlignment="1">
      <alignment horizontal="center"/>
    </xf>
    <xf numFmtId="49" fontId="265" fillId="49" borderId="33" xfId="2" quotePrefix="1" applyNumberFormat="1" applyFont="1" applyFill="1" applyBorder="1" applyAlignment="1">
      <alignment horizontal="center"/>
    </xf>
    <xf numFmtId="49" fontId="263" fillId="49" borderId="34" xfId="2" quotePrefix="1" applyNumberFormat="1" applyFont="1" applyFill="1" applyBorder="1" applyAlignment="1">
      <alignment horizontal="center"/>
    </xf>
    <xf numFmtId="49" fontId="266" fillId="49" borderId="32" xfId="2" quotePrefix="1" applyNumberFormat="1" applyFont="1" applyFill="1" applyBorder="1" applyAlignment="1">
      <alignment horizontal="center"/>
    </xf>
    <xf numFmtId="49" fontId="267" fillId="49" borderId="33" xfId="2" quotePrefix="1" applyNumberFormat="1" applyFont="1" applyFill="1" applyBorder="1" applyAlignment="1">
      <alignment horizontal="center"/>
    </xf>
    <xf numFmtId="49" fontId="76" fillId="17" borderId="37" xfId="2" quotePrefix="1" applyNumberFormat="1" applyFont="1" applyFill="1" applyBorder="1" applyAlignment="1">
      <alignment horizontal="center"/>
    </xf>
    <xf numFmtId="49" fontId="68" fillId="17" borderId="37" xfId="2" quotePrefix="1" applyNumberFormat="1" applyFont="1" applyFill="1" applyBorder="1" applyAlignment="1">
      <alignment horizontal="center"/>
    </xf>
    <xf numFmtId="49" fontId="68" fillId="17" borderId="38" xfId="2" quotePrefix="1" applyNumberFormat="1" applyFont="1" applyFill="1" applyBorder="1" applyAlignment="1">
      <alignment horizontal="center"/>
    </xf>
    <xf numFmtId="49" fontId="69" fillId="17" borderId="32" xfId="2" quotePrefix="1" applyNumberFormat="1" applyFont="1" applyFill="1" applyBorder="1" applyAlignment="1">
      <alignment horizontal="center"/>
    </xf>
    <xf numFmtId="49" fontId="32" fillId="49" borderId="0" xfId="2" applyNumberFormat="1" applyFont="1" applyFill="1" applyBorder="1"/>
    <xf numFmtId="0" fontId="268" fillId="0" borderId="14" xfId="4" applyFont="1" applyFill="1" applyBorder="1"/>
    <xf numFmtId="14" fontId="268" fillId="49" borderId="14" xfId="4" applyNumberFormat="1" applyFont="1" applyFill="1" applyBorder="1" applyAlignment="1">
      <alignment horizontal="left"/>
    </xf>
    <xf numFmtId="0" fontId="268" fillId="51" borderId="14" xfId="4" applyFont="1" applyFill="1" applyBorder="1"/>
    <xf numFmtId="49" fontId="245" fillId="0" borderId="14" xfId="2" applyNumberFormat="1" applyFont="1" applyFill="1" applyBorder="1" applyAlignment="1" applyProtection="1">
      <alignment horizontal="center" vertical="center"/>
      <protection hidden="1"/>
    </xf>
    <xf numFmtId="49" fontId="245" fillId="18" borderId="50" xfId="0" applyNumberFormat="1" applyFont="1" applyFill="1" applyBorder="1" applyAlignment="1" applyProtection="1">
      <alignment vertical="center" wrapText="1"/>
    </xf>
    <xf numFmtId="49" fontId="190" fillId="19" borderId="51" xfId="2" applyNumberFormat="1" applyFont="1" applyFill="1" applyBorder="1" applyAlignment="1" applyProtection="1">
      <alignment horizontal="center" vertical="center" wrapText="1"/>
    </xf>
    <xf numFmtId="0" fontId="183" fillId="17" borderId="69" xfId="0" applyFont="1" applyFill="1" applyBorder="1" applyAlignment="1" applyProtection="1">
      <alignment horizontal="center" vertical="center" wrapText="1"/>
    </xf>
    <xf numFmtId="0" fontId="183" fillId="17" borderId="14" xfId="0" applyFont="1" applyFill="1" applyBorder="1" applyAlignment="1" applyProtection="1">
      <alignment horizontal="center" vertical="center" wrapText="1"/>
    </xf>
    <xf numFmtId="0" fontId="183" fillId="17" borderId="12" xfId="0" applyFont="1" applyFill="1" applyBorder="1" applyAlignment="1" applyProtection="1">
      <alignment horizontal="center" vertical="center" wrapText="1"/>
    </xf>
    <xf numFmtId="182" fontId="180" fillId="0" borderId="0" xfId="4" applyNumberFormat="1"/>
    <xf numFmtId="0" fontId="191" fillId="23" borderId="50" xfId="2" applyFont="1" applyFill="1" applyBorder="1" applyAlignment="1" applyProtection="1">
      <alignment vertical="center" wrapText="1"/>
    </xf>
    <xf numFmtId="0" fontId="182" fillId="18" borderId="25" xfId="2" quotePrefix="1" applyFont="1" applyFill="1" applyBorder="1" applyAlignment="1" applyProtection="1">
      <alignment horizontal="center" vertical="center"/>
    </xf>
    <xf numFmtId="0" fontId="182" fillId="18" borderId="50" xfId="2" quotePrefix="1" applyFont="1" applyFill="1" applyBorder="1" applyAlignment="1" applyProtection="1">
      <alignment horizontal="center" vertical="center"/>
    </xf>
    <xf numFmtId="0" fontId="182" fillId="18" borderId="51" xfId="2" quotePrefix="1" applyFont="1" applyFill="1" applyBorder="1" applyAlignment="1" applyProtection="1">
      <alignment horizontal="center" vertical="center"/>
    </xf>
    <xf numFmtId="184" fontId="178" fillId="18" borderId="25" xfId="17" applyNumberFormat="1" applyFill="1" applyBorder="1" applyAlignment="1" applyProtection="1">
      <alignment horizontal="center" vertical="center"/>
    </xf>
    <xf numFmtId="184" fontId="247" fillId="18" borderId="51" xfId="2" applyNumberFormat="1" applyFont="1" applyFill="1" applyBorder="1" applyAlignment="1" applyProtection="1">
      <alignment horizontal="center" vertical="center"/>
    </xf>
    <xf numFmtId="0" fontId="178" fillId="18" borderId="25" xfId="17" applyFill="1" applyBorder="1" applyAlignment="1" applyProtection="1">
      <alignment horizontal="center"/>
    </xf>
    <xf numFmtId="0" fontId="247" fillId="18" borderId="50" xfId="14" applyFont="1" applyFill="1" applyBorder="1" applyAlignment="1" applyProtection="1">
      <alignment horizontal="center"/>
    </xf>
    <xf numFmtId="0" fontId="247" fillId="18" borderId="51" xfId="14" applyFont="1" applyFill="1" applyBorder="1" applyAlignment="1" applyProtection="1">
      <alignment horizontal="center"/>
    </xf>
    <xf numFmtId="1" fontId="190" fillId="23" borderId="25" xfId="2" applyNumberFormat="1" applyFont="1" applyFill="1" applyBorder="1" applyAlignment="1" applyProtection="1">
      <alignment horizontal="center" vertical="center"/>
    </xf>
    <xf numFmtId="1" fontId="190" fillId="23" borderId="51" xfId="2" applyNumberFormat="1" applyFont="1" applyFill="1" applyBorder="1" applyAlignment="1" applyProtection="1">
      <alignment horizontal="center" vertical="center"/>
    </xf>
    <xf numFmtId="0" fontId="270" fillId="17" borderId="0" xfId="5" applyFont="1" applyFill="1" applyBorder="1" applyAlignment="1" applyProtection="1">
      <alignment horizontal="center"/>
    </xf>
    <xf numFmtId="199" fontId="257" fillId="17" borderId="0" xfId="5" applyNumberFormat="1" applyFont="1" applyFill="1" applyBorder="1" applyAlignment="1" applyProtection="1">
      <alignment horizontal="center"/>
    </xf>
    <xf numFmtId="0" fontId="112" fillId="21" borderId="62" xfId="2" applyFont="1" applyFill="1" applyBorder="1" applyAlignment="1" applyProtection="1">
      <alignment horizontal="center" vertical="center"/>
    </xf>
    <xf numFmtId="0" fontId="112" fillId="21" borderId="63" xfId="2" applyFont="1" applyFill="1" applyBorder="1" applyAlignment="1" applyProtection="1">
      <alignment horizontal="center" vertical="center"/>
    </xf>
    <xf numFmtId="0" fontId="112" fillId="21" borderId="64" xfId="2" applyFont="1" applyFill="1" applyBorder="1" applyAlignment="1" applyProtection="1">
      <alignment horizontal="center" vertical="center"/>
    </xf>
    <xf numFmtId="0" fontId="112" fillId="18" borderId="36" xfId="5" applyFont="1" applyFill="1" applyBorder="1" applyAlignment="1" applyProtection="1">
      <alignment horizontal="center" vertical="center" wrapText="1"/>
    </xf>
    <xf numFmtId="0" fontId="112" fillId="18" borderId="50" xfId="5" applyFont="1" applyFill="1" applyBorder="1" applyAlignment="1" applyProtection="1">
      <alignment horizontal="center" vertical="center" wrapText="1"/>
    </xf>
    <xf numFmtId="0" fontId="112" fillId="18" borderId="72" xfId="5" applyFont="1" applyFill="1" applyBorder="1" applyAlignment="1" applyProtection="1">
      <alignment horizontal="center" vertical="center" wrapText="1"/>
    </xf>
    <xf numFmtId="38" fontId="4" fillId="18" borderId="167" xfId="15" applyNumberFormat="1" applyFont="1" applyFill="1" applyBorder="1" applyAlignment="1" applyProtection="1">
      <alignment horizontal="center"/>
    </xf>
    <xf numFmtId="38" fontId="4" fillId="18" borderId="117" xfId="15" applyNumberFormat="1" applyFont="1" applyFill="1" applyBorder="1" applyAlignment="1" applyProtection="1">
      <alignment horizontal="center"/>
    </xf>
    <xf numFmtId="38" fontId="4" fillId="18" borderId="35" xfId="15" applyNumberFormat="1" applyFont="1" applyFill="1" applyBorder="1" applyAlignment="1" applyProtection="1">
      <alignment horizontal="center"/>
    </xf>
    <xf numFmtId="38" fontId="4" fillId="18" borderId="127" xfId="15" applyNumberFormat="1" applyFont="1" applyFill="1" applyBorder="1" applyAlignment="1" applyProtection="1">
      <alignment horizontal="center"/>
    </xf>
    <xf numFmtId="38" fontId="4" fillId="18" borderId="45" xfId="15" applyNumberFormat="1" applyFont="1" applyFill="1" applyBorder="1" applyAlignment="1" applyProtection="1">
      <alignment horizontal="center"/>
    </xf>
    <xf numFmtId="38" fontId="4" fillId="18" borderId="31" xfId="15" applyNumberFormat="1" applyFont="1" applyFill="1" applyBorder="1" applyAlignment="1" applyProtection="1">
      <alignment horizontal="center"/>
    </xf>
    <xf numFmtId="38" fontId="4" fillId="18" borderId="130" xfId="15" applyNumberFormat="1" applyFont="1" applyFill="1" applyBorder="1" applyAlignment="1" applyProtection="1">
      <alignment horizontal="center"/>
    </xf>
    <xf numFmtId="38" fontId="4" fillId="18" borderId="52" xfId="15" applyNumberFormat="1" applyFont="1" applyFill="1" applyBorder="1" applyAlignment="1" applyProtection="1">
      <alignment horizontal="center"/>
    </xf>
    <xf numFmtId="38" fontId="4" fillId="18" borderId="56" xfId="15" applyNumberFormat="1" applyFont="1" applyFill="1" applyBorder="1" applyAlignment="1" applyProtection="1">
      <alignment horizontal="center"/>
    </xf>
    <xf numFmtId="38" fontId="7" fillId="23" borderId="36" xfId="15" applyNumberFormat="1" applyFont="1" applyFill="1" applyBorder="1" applyAlignment="1" applyProtection="1">
      <alignment horizontal="center"/>
    </xf>
    <xf numFmtId="38" fontId="7" fillId="23" borderId="50" xfId="15" applyNumberFormat="1" applyFont="1" applyFill="1" applyBorder="1" applyAlignment="1" applyProtection="1">
      <alignment horizontal="center"/>
    </xf>
    <xf numFmtId="38" fontId="7" fillId="23" borderId="72" xfId="15" applyNumberFormat="1" applyFont="1" applyFill="1" applyBorder="1" applyAlignment="1" applyProtection="1">
      <alignment horizontal="center"/>
    </xf>
    <xf numFmtId="38" fontId="15" fillId="32" borderId="126" xfId="15" applyNumberFormat="1" applyFont="1" applyFill="1" applyBorder="1" applyAlignment="1" applyProtection="1">
      <alignment horizontal="center"/>
    </xf>
    <xf numFmtId="38" fontId="15" fillId="32" borderId="43" xfId="15" applyNumberFormat="1" applyFont="1" applyFill="1" applyBorder="1" applyAlignment="1" applyProtection="1">
      <alignment horizontal="center"/>
    </xf>
    <xf numFmtId="38" fontId="15" fillId="32" borderId="106" xfId="15" applyNumberFormat="1" applyFont="1" applyFill="1" applyBorder="1" applyAlignment="1" applyProtection="1">
      <alignment horizontal="center"/>
    </xf>
    <xf numFmtId="38" fontId="15" fillId="32" borderId="127" xfId="15" applyNumberFormat="1" applyFont="1" applyFill="1" applyBorder="1" applyAlignment="1" applyProtection="1">
      <alignment horizontal="center"/>
    </xf>
    <xf numFmtId="38" fontId="15" fillId="32" borderId="45" xfId="15" applyNumberFormat="1" applyFont="1" applyFill="1" applyBorder="1" applyAlignment="1" applyProtection="1">
      <alignment horizontal="center"/>
    </xf>
    <xf numFmtId="38" fontId="15" fillId="32" borderId="31" xfId="15" applyNumberFormat="1" applyFont="1" applyFill="1" applyBorder="1" applyAlignment="1" applyProtection="1">
      <alignment horizontal="center"/>
    </xf>
    <xf numFmtId="38" fontId="15" fillId="32" borderId="130" xfId="15" applyNumberFormat="1" applyFont="1" applyFill="1" applyBorder="1" applyAlignment="1" applyProtection="1">
      <alignment horizontal="center"/>
    </xf>
    <xf numFmtId="38" fontId="15" fillId="32" borderId="52" xfId="15" applyNumberFormat="1" applyFont="1" applyFill="1" applyBorder="1" applyAlignment="1" applyProtection="1">
      <alignment horizontal="center"/>
    </xf>
    <xf numFmtId="38" fontId="15" fillId="32" borderId="56" xfId="15" applyNumberFormat="1" applyFont="1" applyFill="1" applyBorder="1" applyAlignment="1" applyProtection="1">
      <alignment horizontal="center"/>
    </xf>
    <xf numFmtId="0" fontId="46" fillId="21" borderId="168" xfId="5" applyFont="1" applyFill="1" applyBorder="1" applyAlignment="1" applyProtection="1">
      <alignment horizontal="center"/>
    </xf>
    <xf numFmtId="0" fontId="46" fillId="21" borderId="153" xfId="5" applyFont="1" applyFill="1" applyBorder="1" applyAlignment="1" applyProtection="1">
      <alignment horizontal="center"/>
    </xf>
    <xf numFmtId="0" fontId="46" fillId="21" borderId="154" xfId="5" applyFont="1" applyFill="1" applyBorder="1" applyAlignment="1" applyProtection="1">
      <alignment horizontal="center"/>
    </xf>
    <xf numFmtId="0" fontId="46" fillId="45" borderId="168" xfId="5" quotePrefix="1" applyFont="1" applyFill="1" applyBorder="1" applyAlignment="1" applyProtection="1">
      <alignment horizontal="center"/>
    </xf>
    <xf numFmtId="0" fontId="46" fillId="45" borderId="153" xfId="5" quotePrefix="1" applyFont="1" applyFill="1" applyBorder="1" applyAlignment="1" applyProtection="1">
      <alignment horizontal="center"/>
    </xf>
    <xf numFmtId="0" fontId="46" fillId="45" borderId="154" xfId="5" quotePrefix="1" applyFont="1" applyFill="1" applyBorder="1" applyAlignment="1" applyProtection="1">
      <alignment horizontal="center"/>
    </xf>
    <xf numFmtId="0" fontId="46" fillId="26" borderId="168" xfId="5" applyFont="1" applyFill="1" applyBorder="1" applyAlignment="1" applyProtection="1">
      <alignment horizontal="center"/>
    </xf>
    <xf numFmtId="0" fontId="46" fillId="26" borderId="153" xfId="5" applyFont="1" applyFill="1" applyBorder="1" applyAlignment="1" applyProtection="1">
      <alignment horizontal="center"/>
    </xf>
    <xf numFmtId="0" fontId="46" fillId="26" borderId="154" xfId="5" applyFont="1" applyFill="1" applyBorder="1" applyAlignment="1" applyProtection="1">
      <alignment horizontal="center"/>
    </xf>
    <xf numFmtId="0" fontId="269" fillId="18" borderId="8" xfId="6" applyFont="1" applyFill="1" applyBorder="1" applyAlignment="1" applyProtection="1">
      <alignment horizontal="center"/>
    </xf>
    <xf numFmtId="0" fontId="269" fillId="18" borderId="0" xfId="6" applyFont="1" applyFill="1" applyBorder="1" applyAlignment="1" applyProtection="1">
      <alignment horizontal="center"/>
    </xf>
    <xf numFmtId="0" fontId="269" fillId="18" borderId="13" xfId="6" applyFont="1" applyFill="1" applyBorder="1" applyAlignment="1" applyProtection="1">
      <alignment horizontal="center"/>
    </xf>
    <xf numFmtId="38" fontId="130" fillId="18" borderId="167" xfId="15" applyNumberFormat="1" applyFont="1" applyFill="1" applyBorder="1" applyAlignment="1" applyProtection="1">
      <alignment horizontal="center"/>
    </xf>
    <xf numFmtId="38" fontId="130" fillId="18" borderId="117" xfId="15" applyNumberFormat="1" applyFont="1" applyFill="1" applyBorder="1" applyAlignment="1" applyProtection="1">
      <alignment horizontal="center"/>
    </xf>
    <xf numFmtId="38" fontId="130" fillId="18" borderId="35" xfId="15" applyNumberFormat="1" applyFont="1" applyFill="1" applyBorder="1" applyAlignment="1" applyProtection="1">
      <alignment horizontal="center"/>
    </xf>
    <xf numFmtId="38" fontId="31" fillId="18" borderId="130" xfId="15" applyNumberFormat="1" applyFont="1" applyFill="1" applyBorder="1" applyAlignment="1" applyProtection="1">
      <alignment horizontal="center"/>
    </xf>
    <xf numFmtId="38" fontId="31" fillId="18" borderId="52" xfId="15" applyNumberFormat="1" applyFont="1" applyFill="1" applyBorder="1" applyAlignment="1" applyProtection="1">
      <alignment horizontal="center"/>
    </xf>
    <xf numFmtId="38" fontId="31" fillId="18" borderId="56" xfId="15" applyNumberFormat="1" applyFont="1" applyFill="1" applyBorder="1" applyAlignment="1" applyProtection="1">
      <alignment horizontal="center"/>
    </xf>
    <xf numFmtId="38" fontId="13" fillId="18" borderId="130" xfId="15" applyNumberFormat="1" applyFont="1" applyFill="1" applyBorder="1" applyAlignment="1" applyProtection="1">
      <alignment horizontal="center"/>
    </xf>
    <xf numFmtId="38" fontId="13" fillId="18" borderId="52" xfId="15" applyNumberFormat="1" applyFont="1" applyFill="1" applyBorder="1" applyAlignment="1" applyProtection="1">
      <alignment horizontal="center"/>
    </xf>
    <xf numFmtId="38" fontId="13" fillId="18" borderId="56" xfId="15" applyNumberFormat="1" applyFont="1" applyFill="1" applyBorder="1" applyAlignment="1" applyProtection="1">
      <alignment horizontal="center"/>
    </xf>
    <xf numFmtId="0" fontId="46" fillId="18" borderId="147" xfId="5" applyFont="1" applyFill="1" applyBorder="1" applyAlignment="1" applyProtection="1">
      <alignment horizontal="center"/>
    </xf>
    <xf numFmtId="0" fontId="46" fillId="18" borderId="140" xfId="5" applyFont="1" applyFill="1" applyBorder="1" applyAlignment="1" applyProtection="1">
      <alignment horizontal="center"/>
    </xf>
    <xf numFmtId="0" fontId="46" fillId="18" borderId="79" xfId="5" applyFont="1" applyFill="1" applyBorder="1" applyAlignment="1" applyProtection="1">
      <alignment horizontal="center"/>
    </xf>
    <xf numFmtId="0" fontId="269" fillId="35" borderId="142" xfId="6" applyFont="1" applyFill="1" applyBorder="1" applyAlignment="1" applyProtection="1">
      <alignment horizontal="center"/>
    </xf>
    <xf numFmtId="1" fontId="46" fillId="17" borderId="117" xfId="5" applyNumberFormat="1" applyFont="1" applyFill="1" applyBorder="1" applyAlignment="1" applyProtection="1">
      <alignment horizontal="center"/>
    </xf>
    <xf numFmtId="0" fontId="46" fillId="17" borderId="117" xfId="5" applyNumberFormat="1" applyFont="1" applyFill="1" applyBorder="1" applyAlignment="1" applyProtection="1">
      <alignment horizontal="center"/>
    </xf>
    <xf numFmtId="38" fontId="205" fillId="46" borderId="130" xfId="15" applyNumberFormat="1" applyFont="1" applyFill="1" applyBorder="1" applyAlignment="1" applyProtection="1">
      <alignment horizontal="center"/>
    </xf>
    <xf numFmtId="38" fontId="205" fillId="46" borderId="52" xfId="15" applyNumberFormat="1" applyFont="1" applyFill="1" applyBorder="1" applyAlignment="1" applyProtection="1">
      <alignment horizontal="center"/>
    </xf>
    <xf numFmtId="38" fontId="205" fillId="46" borderId="56" xfId="15" applyNumberFormat="1" applyFont="1" applyFill="1" applyBorder="1" applyAlignment="1" applyProtection="1">
      <alignment horizontal="center"/>
    </xf>
    <xf numFmtId="0" fontId="4" fillId="18" borderId="60" xfId="2" applyFont="1" applyFill="1" applyBorder="1" applyAlignment="1" applyProtection="1">
      <alignment horizontal="right" vertical="top" wrapText="1"/>
    </xf>
    <xf numFmtId="0" fontId="4" fillId="18" borderId="0" xfId="2" applyFont="1" applyFill="1" applyAlignment="1" applyProtection="1">
      <alignment horizontal="right" vertical="top" wrapText="1"/>
    </xf>
    <xf numFmtId="3" fontId="138" fillId="18" borderId="55" xfId="0" applyNumberFormat="1" applyFont="1" applyFill="1" applyBorder="1" applyAlignment="1" applyProtection="1">
      <alignment horizontal="center" vertical="center"/>
    </xf>
    <xf numFmtId="0" fontId="10" fillId="18" borderId="60" xfId="2" applyFont="1" applyFill="1" applyBorder="1" applyAlignment="1" applyProtection="1">
      <alignment horizontal="center" vertical="center"/>
    </xf>
    <xf numFmtId="0" fontId="133" fillId="21" borderId="7" xfId="2" applyFont="1" applyFill="1" applyBorder="1" applyAlignment="1" applyProtection="1">
      <alignment horizontal="center" vertical="center" wrapText="1"/>
    </xf>
    <xf numFmtId="0" fontId="133" fillId="21" borderId="28" xfId="2" applyFont="1" applyFill="1" applyBorder="1" applyAlignment="1" applyProtection="1">
      <alignment horizontal="center" vertical="center" wrapText="1"/>
    </xf>
    <xf numFmtId="0" fontId="207" fillId="21" borderId="7" xfId="0" applyFont="1" applyFill="1" applyBorder="1" applyAlignment="1" applyProtection="1">
      <alignment horizontal="center" vertical="center" wrapText="1"/>
    </xf>
    <xf numFmtId="0" fontId="207" fillId="21" borderId="28" xfId="0" applyFont="1" applyFill="1" applyBorder="1" applyAlignment="1" applyProtection="1">
      <alignment horizontal="center" vertical="center" wrapText="1"/>
    </xf>
    <xf numFmtId="0" fontId="41" fillId="0" borderId="0" xfId="3" applyFont="1" applyAlignment="1">
      <alignment horizontal="left" vertical="center" wrapText="1"/>
    </xf>
    <xf numFmtId="0" fontId="36" fillId="0" borderId="0" xfId="3" applyAlignment="1">
      <alignment vertical="center" wrapText="1"/>
    </xf>
    <xf numFmtId="0" fontId="42" fillId="0" borderId="0" xfId="3" applyFont="1" applyAlignment="1">
      <alignment vertical="center" wrapText="1"/>
    </xf>
    <xf numFmtId="0" fontId="43" fillId="0" borderId="0" xfId="3" applyFont="1" applyAlignment="1">
      <alignment vertical="center" wrapText="1"/>
    </xf>
    <xf numFmtId="0" fontId="38" fillId="0" borderId="2" xfId="3" applyFont="1" applyBorder="1" applyAlignment="1">
      <alignment horizontal="left" vertical="center" wrapText="1"/>
    </xf>
    <xf numFmtId="0" fontId="0" fillId="0" borderId="3" xfId="0" applyBorder="1" applyAlignment="1">
      <alignment horizontal="left" vertical="center" wrapText="1"/>
    </xf>
    <xf numFmtId="0" fontId="38" fillId="0" borderId="2" xfId="3" quotePrefix="1" applyFont="1" applyBorder="1" applyAlignment="1">
      <alignment horizontal="center" vertical="center" wrapText="1"/>
    </xf>
    <xf numFmtId="0" fontId="0" fillId="0" borderId="3" xfId="0" applyBorder="1" applyAlignment="1">
      <alignment horizontal="center" vertical="center"/>
    </xf>
    <xf numFmtId="0" fontId="46" fillId="0" borderId="2" xfId="10" applyFont="1" applyFill="1" applyBorder="1" applyAlignment="1">
      <alignment horizontal="center" vertical="center" wrapText="1"/>
    </xf>
    <xf numFmtId="0" fontId="0" fillId="0" borderId="3" xfId="0" applyBorder="1" applyAlignment="1">
      <alignment horizontal="center" vertical="center" wrapText="1"/>
    </xf>
    <xf numFmtId="0" fontId="49" fillId="7" borderId="14" xfId="10" applyFont="1" applyFill="1" applyBorder="1" applyAlignment="1">
      <alignment horizontal="left" vertical="center" wrapText="1"/>
    </xf>
    <xf numFmtId="0" fontId="59" fillId="7" borderId="25" xfId="3" applyFont="1" applyFill="1" applyBorder="1" applyAlignment="1">
      <alignment horizontal="left" vertical="center" wrapText="1"/>
    </xf>
    <xf numFmtId="0" fontId="49" fillId="7" borderId="19" xfId="10" applyFont="1" applyFill="1" applyBorder="1" applyAlignment="1">
      <alignment horizontal="left" vertical="center" wrapText="1"/>
    </xf>
    <xf numFmtId="0" fontId="59" fillId="7" borderId="181" xfId="3" applyFont="1" applyFill="1" applyBorder="1" applyAlignment="1">
      <alignment horizontal="left" vertical="center" wrapText="1"/>
    </xf>
    <xf numFmtId="0" fontId="49" fillId="7" borderId="14" xfId="3" applyFont="1" applyFill="1" applyBorder="1" applyAlignment="1">
      <alignment horizontal="left" vertical="center"/>
    </xf>
    <xf numFmtId="0" fontId="49" fillId="7" borderId="25" xfId="3" applyFont="1" applyFill="1" applyBorder="1" applyAlignment="1">
      <alignment horizontal="left" vertical="center"/>
    </xf>
    <xf numFmtId="0" fontId="46" fillId="0" borderId="2" xfId="10" applyFont="1" applyFill="1" applyBorder="1" applyAlignment="1" applyProtection="1">
      <alignment horizontal="center" vertical="center" wrapText="1"/>
    </xf>
    <xf numFmtId="0" fontId="0" fillId="0" borderId="3" xfId="0" applyBorder="1" applyAlignment="1">
      <alignment vertical="center"/>
    </xf>
    <xf numFmtId="0" fontId="44" fillId="0" borderId="2" xfId="3" applyFont="1" applyBorder="1" applyAlignment="1" applyProtection="1">
      <alignment horizontal="center" vertical="center" wrapText="1"/>
    </xf>
    <xf numFmtId="0" fontId="38" fillId="0" borderId="2" xfId="3" applyFont="1" applyBorder="1" applyAlignment="1" applyProtection="1">
      <alignment horizontal="center" vertical="center"/>
    </xf>
    <xf numFmtId="0" fontId="49" fillId="7" borderId="14" xfId="10" quotePrefix="1" applyFont="1" applyFill="1" applyBorder="1" applyAlignment="1">
      <alignment horizontal="left" vertical="center" wrapText="1"/>
    </xf>
    <xf numFmtId="0" fontId="62" fillId="7" borderId="144" xfId="10" applyFont="1" applyFill="1" applyBorder="1" applyAlignment="1" applyProtection="1">
      <alignment horizontal="left" vertical="center" wrapText="1"/>
    </xf>
    <xf numFmtId="0" fontId="64" fillId="7" borderId="143" xfId="3" applyFont="1" applyFill="1" applyBorder="1" applyAlignment="1" applyProtection="1">
      <alignment horizontal="left" vertical="center" wrapText="1"/>
    </xf>
    <xf numFmtId="0" fontId="62" fillId="7" borderId="184" xfId="10" applyFont="1" applyFill="1" applyBorder="1" applyAlignment="1" applyProtection="1">
      <alignment horizontal="left" vertical="center"/>
    </xf>
    <xf numFmtId="0" fontId="62" fillId="7" borderId="180" xfId="10" quotePrefix="1" applyFont="1" applyFill="1" applyBorder="1" applyAlignment="1" applyProtection="1">
      <alignment horizontal="left" vertical="center"/>
    </xf>
    <xf numFmtId="0" fontId="62" fillId="7" borderId="144" xfId="3" applyFont="1" applyFill="1" applyBorder="1" applyAlignment="1" applyProtection="1">
      <alignment horizontal="left" vertical="center"/>
    </xf>
    <xf numFmtId="0" fontId="62" fillId="7" borderId="143" xfId="3" applyFont="1" applyFill="1" applyBorder="1" applyAlignment="1" applyProtection="1">
      <alignment horizontal="left" vertical="center"/>
    </xf>
    <xf numFmtId="0" fontId="62" fillId="7" borderId="0" xfId="10" applyFont="1" applyFill="1" applyBorder="1" applyAlignment="1" applyProtection="1">
      <alignment horizontal="left" vertical="center" wrapText="1"/>
    </xf>
    <xf numFmtId="0" fontId="62" fillId="7" borderId="144" xfId="3" applyFont="1" applyFill="1" applyBorder="1" applyAlignment="1" applyProtection="1">
      <alignment vertical="center" wrapText="1"/>
    </xf>
    <xf numFmtId="0" fontId="64" fillId="7" borderId="143" xfId="3" applyFont="1" applyFill="1" applyBorder="1" applyAlignment="1" applyProtection="1">
      <alignment vertical="center" wrapText="1"/>
    </xf>
    <xf numFmtId="0" fontId="62" fillId="7" borderId="144" xfId="3" applyFont="1" applyFill="1" applyBorder="1" applyAlignment="1" applyProtection="1">
      <alignment horizontal="left" wrapText="1"/>
    </xf>
    <xf numFmtId="0" fontId="62" fillId="7" borderId="143" xfId="3" applyFont="1" applyFill="1" applyBorder="1" applyAlignment="1" applyProtection="1">
      <alignment horizontal="left" wrapText="1"/>
    </xf>
    <xf numFmtId="0" fontId="62" fillId="7" borderId="182" xfId="3" applyFont="1" applyFill="1" applyBorder="1" applyAlignment="1" applyProtection="1">
      <alignment vertical="center" wrapText="1"/>
    </xf>
    <xf numFmtId="0" fontId="64" fillId="7" borderId="183" xfId="3" applyFont="1" applyFill="1" applyBorder="1" applyAlignment="1" applyProtection="1">
      <alignment vertical="center" wrapText="1"/>
    </xf>
    <xf numFmtId="0" fontId="49" fillId="7" borderId="14" xfId="10" applyFont="1" applyFill="1" applyBorder="1" applyAlignment="1">
      <alignment horizontal="left" vertical="center"/>
    </xf>
    <xf numFmtId="0" fontId="49" fillId="7" borderId="25" xfId="10" applyFont="1" applyFill="1" applyBorder="1" applyAlignment="1">
      <alignment horizontal="left" vertical="center"/>
    </xf>
    <xf numFmtId="0" fontId="49" fillId="7" borderId="14" xfId="10" applyFont="1" applyFill="1" applyBorder="1" applyAlignment="1">
      <alignment vertical="center" wrapText="1"/>
    </xf>
    <xf numFmtId="0" fontId="59" fillId="7" borderId="25" xfId="3" applyFont="1" applyFill="1" applyBorder="1" applyAlignment="1">
      <alignment vertical="center" wrapText="1"/>
    </xf>
    <xf numFmtId="0" fontId="49" fillId="7" borderId="25" xfId="10" applyFont="1" applyFill="1" applyBorder="1" applyAlignment="1">
      <alignment horizontal="left" vertical="center" wrapText="1"/>
    </xf>
    <xf numFmtId="0" fontId="49" fillId="7" borderId="25" xfId="10" applyFont="1" applyFill="1" applyBorder="1" applyAlignment="1">
      <alignment vertical="center" wrapText="1"/>
    </xf>
    <xf numFmtId="0" fontId="49" fillId="7" borderId="14" xfId="10" quotePrefix="1" applyFont="1" applyFill="1" applyBorder="1" applyAlignment="1">
      <alignment horizontal="left" vertical="center"/>
    </xf>
    <xf numFmtId="0" fontId="49" fillId="7" borderId="25" xfId="10" quotePrefix="1" applyFont="1" applyFill="1" applyBorder="1" applyAlignment="1">
      <alignment horizontal="left" vertical="center"/>
    </xf>
    <xf numFmtId="0" fontId="49" fillId="7" borderId="14" xfId="3" applyFont="1" applyFill="1" applyBorder="1" applyAlignment="1">
      <alignment vertical="center" wrapText="1"/>
    </xf>
    <xf numFmtId="0" fontId="49" fillId="7" borderId="14" xfId="3" applyFont="1" applyFill="1" applyBorder="1" applyAlignment="1">
      <alignment horizontal="left" wrapText="1"/>
    </xf>
    <xf numFmtId="0" fontId="49" fillId="7" borderId="25" xfId="3" applyFont="1" applyFill="1" applyBorder="1" applyAlignment="1">
      <alignment horizontal="left" wrapText="1"/>
    </xf>
    <xf numFmtId="0" fontId="35" fillId="0" borderId="2" xfId="10" applyFont="1" applyFill="1" applyBorder="1" applyAlignment="1">
      <alignment horizontal="center" vertical="center" wrapText="1"/>
    </xf>
    <xf numFmtId="0" fontId="35" fillId="0" borderId="5" xfId="10" applyFont="1" applyFill="1" applyBorder="1" applyAlignment="1">
      <alignment horizontal="center" vertical="center" wrapText="1"/>
    </xf>
    <xf numFmtId="0" fontId="49" fillId="7" borderId="16" xfId="3" applyFont="1" applyFill="1" applyBorder="1" applyAlignment="1">
      <alignment vertical="center" wrapText="1"/>
    </xf>
    <xf numFmtId="0" fontId="59" fillId="7" borderId="178" xfId="3" applyFont="1" applyFill="1" applyBorder="1" applyAlignment="1">
      <alignment vertical="center" wrapText="1"/>
    </xf>
    <xf numFmtId="0" fontId="49" fillId="7" borderId="72" xfId="10" applyFont="1" applyFill="1" applyBorder="1" applyAlignment="1">
      <alignment vertical="center" wrapText="1"/>
    </xf>
    <xf numFmtId="0" fontId="61" fillId="0" borderId="2" xfId="10" applyFont="1" applyFill="1" applyBorder="1" applyAlignment="1">
      <alignment horizontal="center" vertical="center" wrapText="1"/>
    </xf>
    <xf numFmtId="0" fontId="61" fillId="0" borderId="3" xfId="10" applyFont="1" applyFill="1" applyBorder="1" applyAlignment="1">
      <alignment horizontal="center" vertical="center" wrapText="1"/>
    </xf>
    <xf numFmtId="0" fontId="49" fillId="7" borderId="16" xfId="10" quotePrefix="1" applyFont="1" applyFill="1" applyBorder="1" applyAlignment="1">
      <alignment horizontal="left" vertical="center" wrapText="1"/>
    </xf>
    <xf numFmtId="0" fontId="59" fillId="7" borderId="178" xfId="3" applyFont="1" applyFill="1" applyBorder="1" applyAlignment="1">
      <alignment horizontal="left" vertical="center" wrapText="1"/>
    </xf>
    <xf numFmtId="1" fontId="4" fillId="0" borderId="2" xfId="2" applyNumberFormat="1" applyFont="1" applyBorder="1" applyAlignment="1">
      <alignment horizontal="left" vertical="center" wrapText="1"/>
    </xf>
    <xf numFmtId="0" fontId="49" fillId="7" borderId="25" xfId="10" quotePrefix="1" applyFont="1" applyFill="1" applyBorder="1" applyAlignment="1">
      <alignment horizontal="left" vertical="center" wrapText="1"/>
    </xf>
    <xf numFmtId="0" fontId="49" fillId="7" borderId="19" xfId="10" quotePrefix="1" applyFont="1" applyFill="1" applyBorder="1" applyAlignment="1">
      <alignment horizontal="left" vertical="center" wrapText="1"/>
    </xf>
    <xf numFmtId="0" fontId="49" fillId="7" borderId="19" xfId="10" quotePrefix="1" applyFont="1" applyFill="1" applyBorder="1" applyAlignment="1">
      <alignment horizontal="left" wrapText="1"/>
    </xf>
    <xf numFmtId="0" fontId="59" fillId="7" borderId="181" xfId="3" applyFont="1" applyFill="1" applyBorder="1" applyAlignment="1">
      <alignment horizontal="left" wrapText="1"/>
    </xf>
    <xf numFmtId="0" fontId="49" fillId="7" borderId="14" xfId="10" applyFont="1" applyFill="1" applyBorder="1" applyAlignment="1">
      <alignment horizontal="left" wrapText="1"/>
    </xf>
    <xf numFmtId="0" fontId="49" fillId="7" borderId="25" xfId="10" applyFont="1" applyFill="1" applyBorder="1" applyAlignment="1">
      <alignment horizontal="left" wrapText="1"/>
    </xf>
    <xf numFmtId="0" fontId="49" fillId="7" borderId="19" xfId="10" applyFont="1" applyFill="1" applyBorder="1" applyAlignment="1">
      <alignment vertical="center" wrapText="1"/>
    </xf>
    <xf numFmtId="0" fontId="59" fillId="7" borderId="181" xfId="3" applyFont="1" applyFill="1" applyBorder="1" applyAlignment="1">
      <alignment vertical="center" wrapText="1"/>
    </xf>
    <xf numFmtId="0" fontId="49" fillId="7" borderId="16" xfId="10" applyFont="1" applyFill="1" applyBorder="1" applyAlignment="1">
      <alignment vertical="center" wrapText="1"/>
    </xf>
    <xf numFmtId="0" fontId="38" fillId="0" borderId="3" xfId="3" quotePrefix="1" applyFont="1" applyBorder="1" applyAlignment="1">
      <alignment horizontal="center" vertical="center" wrapText="1"/>
    </xf>
    <xf numFmtId="0" fontId="38" fillId="0" borderId="8" xfId="3" quotePrefix="1" applyFont="1" applyBorder="1" applyAlignment="1">
      <alignment horizontal="center" vertical="center" wrapText="1"/>
    </xf>
    <xf numFmtId="0" fontId="38" fillId="0" borderId="13" xfId="3" quotePrefix="1" applyFont="1" applyBorder="1" applyAlignment="1">
      <alignment horizontal="center" vertical="center" wrapText="1"/>
    </xf>
    <xf numFmtId="0" fontId="9" fillId="0" borderId="2" xfId="10" applyFont="1" applyFill="1" applyBorder="1" applyAlignment="1">
      <alignment horizontal="left" vertical="center" wrapText="1"/>
    </xf>
    <xf numFmtId="0" fontId="49" fillId="7" borderId="14" xfId="3" applyFont="1" applyFill="1" applyBorder="1" applyAlignment="1">
      <alignment horizontal="left"/>
    </xf>
    <xf numFmtId="0" fontId="49" fillId="7" borderId="25" xfId="3" applyFont="1" applyFill="1" applyBorder="1" applyAlignment="1">
      <alignment horizontal="left"/>
    </xf>
    <xf numFmtId="0" fontId="49" fillId="7" borderId="14" xfId="3" applyFont="1" applyFill="1" applyBorder="1" applyAlignment="1">
      <alignment wrapText="1"/>
    </xf>
    <xf numFmtId="0" fontId="59" fillId="7" borderId="25" xfId="3" applyFont="1" applyFill="1" applyBorder="1" applyAlignment="1">
      <alignment wrapText="1"/>
    </xf>
    <xf numFmtId="0" fontId="49" fillId="7" borderId="18" xfId="3" applyFont="1" applyFill="1" applyBorder="1" applyAlignment="1">
      <alignment horizontal="left" vertical="center"/>
    </xf>
    <xf numFmtId="0" fontId="49" fillId="7" borderId="149" xfId="3" applyFont="1" applyFill="1" applyBorder="1" applyAlignment="1">
      <alignment horizontal="left" vertical="center"/>
    </xf>
    <xf numFmtId="0" fontId="46" fillId="0" borderId="5" xfId="12" applyFont="1" applyFill="1" applyBorder="1" applyAlignment="1">
      <alignment horizontal="center" vertical="center" wrapText="1"/>
    </xf>
    <xf numFmtId="3" fontId="44" fillId="12" borderId="7" xfId="3" applyNumberFormat="1" applyFont="1" applyFill="1" applyBorder="1" applyAlignment="1">
      <alignment horizontal="center" vertical="center" wrapText="1"/>
    </xf>
    <xf numFmtId="3" fontId="44" fillId="12" borderId="9" xfId="3" applyNumberFormat="1" applyFont="1" applyFill="1" applyBorder="1" applyAlignment="1">
      <alignment horizontal="center" vertical="center" wrapText="1"/>
    </xf>
    <xf numFmtId="3" fontId="44" fillId="12" borderId="21" xfId="3" applyNumberFormat="1" applyFont="1" applyFill="1" applyBorder="1" applyAlignment="1">
      <alignment horizontal="center" vertical="center" wrapText="1"/>
    </xf>
    <xf numFmtId="0" fontId="46" fillId="0" borderId="3" xfId="10" applyFont="1" applyFill="1" applyBorder="1" applyAlignment="1">
      <alignment horizontal="center" vertical="center" wrapText="1"/>
    </xf>
    <xf numFmtId="0" fontId="47" fillId="0" borderId="4" xfId="3" applyFont="1" applyBorder="1" applyAlignment="1">
      <alignment horizontal="left" vertical="center" wrapText="1"/>
    </xf>
    <xf numFmtId="0" fontId="47" fillId="0" borderId="15" xfId="3" applyFont="1" applyBorder="1" applyAlignment="1">
      <alignment horizontal="left" vertical="center" wrapText="1"/>
    </xf>
    <xf numFmtId="0" fontId="38" fillId="0" borderId="10" xfId="3" applyFont="1" applyBorder="1" applyAlignment="1">
      <alignment horizontal="center" vertical="center" wrapText="1"/>
    </xf>
    <xf numFmtId="0" fontId="38" fillId="0" borderId="125" xfId="3" applyFont="1" applyBorder="1" applyAlignment="1">
      <alignment horizontal="center" vertical="center" wrapText="1"/>
    </xf>
    <xf numFmtId="0" fontId="0" fillId="0" borderId="9" xfId="0" applyBorder="1"/>
    <xf numFmtId="0" fontId="0" fillId="0" borderId="21" xfId="0" applyBorder="1"/>
    <xf numFmtId="0" fontId="49" fillId="7" borderId="179" xfId="10" quotePrefix="1" applyFont="1" applyFill="1" applyBorder="1" applyAlignment="1">
      <alignment horizontal="left" vertical="center"/>
    </xf>
    <xf numFmtId="0" fontId="49" fillId="7" borderId="180" xfId="10"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2" fillId="7" borderId="0" xfId="3" applyFont="1" applyFill="1" applyAlignment="1" applyProtection="1">
      <alignment vertical="center" wrapText="1"/>
      <protection locked="0"/>
    </xf>
    <xf numFmtId="0" fontId="43" fillId="0" borderId="0" xfId="3" applyFont="1" applyAlignment="1" applyProtection="1">
      <alignment vertical="center" wrapText="1"/>
      <protection locked="0"/>
    </xf>
    <xf numFmtId="0" fontId="49" fillId="7" borderId="16" xfId="10" quotePrefix="1" applyFont="1" applyFill="1" applyBorder="1" applyAlignment="1">
      <alignment horizontal="left" vertical="center"/>
    </xf>
    <xf numFmtId="0" fontId="49" fillId="7" borderId="178" xfId="10" quotePrefix="1" applyFont="1" applyFill="1" applyBorder="1" applyAlignment="1">
      <alignment horizontal="left" vertical="center"/>
    </xf>
    <xf numFmtId="0" fontId="38" fillId="0" borderId="2" xfId="3" applyFont="1" applyBorder="1" applyAlignment="1">
      <alignment horizontal="center" vertical="center" wrapText="1"/>
    </xf>
    <xf numFmtId="0" fontId="191" fillId="23" borderId="50" xfId="2" applyFont="1" applyFill="1" applyBorder="1" applyAlignment="1" applyProtection="1">
      <alignment wrapText="1"/>
    </xf>
    <xf numFmtId="0" fontId="271" fillId="23" borderId="50" xfId="2" applyFont="1" applyFill="1" applyBorder="1" applyAlignment="1" applyProtection="1">
      <alignment wrapText="1"/>
    </xf>
    <xf numFmtId="0" fontId="7" fillId="17" borderId="25" xfId="2" applyFont="1" applyFill="1" applyBorder="1" applyAlignment="1" applyProtection="1">
      <alignment horizontal="left" vertical="center"/>
    </xf>
    <xf numFmtId="0" fontId="7" fillId="17" borderId="50" xfId="2" applyFont="1" applyFill="1" applyBorder="1" applyAlignment="1" applyProtection="1">
      <alignment horizontal="left" vertical="center"/>
    </xf>
    <xf numFmtId="0" fontId="4" fillId="0" borderId="0" xfId="2" applyFont="1" applyFill="1" applyAlignment="1" applyProtection="1">
      <alignment horizontal="left" vertical="center" wrapText="1"/>
    </xf>
    <xf numFmtId="0" fontId="6" fillId="0" borderId="0" xfId="2" applyFont="1" applyFill="1" applyAlignment="1" applyProtection="1">
      <alignment vertical="center" wrapText="1"/>
    </xf>
    <xf numFmtId="0" fontId="189" fillId="23" borderId="25" xfId="2" applyFont="1" applyFill="1" applyBorder="1" applyAlignment="1" applyProtection="1">
      <alignment horizontal="center" vertical="center" wrapText="1"/>
    </xf>
    <xf numFmtId="0" fontId="189" fillId="23" borderId="50" xfId="2" applyFont="1" applyFill="1" applyBorder="1" applyAlignment="1" applyProtection="1">
      <alignment horizontal="center" vertical="center" wrapText="1"/>
    </xf>
    <xf numFmtId="0" fontId="189" fillId="23" borderId="51" xfId="2" applyFont="1" applyFill="1" applyBorder="1" applyAlignment="1" applyProtection="1">
      <alignment horizontal="center" vertical="center" wrapText="1"/>
    </xf>
    <xf numFmtId="0" fontId="258" fillId="17" borderId="25" xfId="2" applyFont="1" applyFill="1" applyBorder="1" applyAlignment="1" applyProtection="1">
      <alignment horizontal="center" vertical="center" wrapText="1"/>
    </xf>
    <xf numFmtId="0" fontId="258" fillId="17" borderId="50" xfId="2" applyFont="1" applyFill="1" applyBorder="1" applyAlignment="1" applyProtection="1">
      <alignment horizontal="center" vertical="center" wrapText="1"/>
    </xf>
    <xf numFmtId="0" fontId="258" fillId="17" borderId="51" xfId="2" applyFont="1" applyFill="1" applyBorder="1" applyAlignment="1" applyProtection="1">
      <alignment horizontal="center" vertical="center" wrapText="1"/>
    </xf>
    <xf numFmtId="0" fontId="191" fillId="23" borderId="50" xfId="2" applyFont="1" applyFill="1" applyBorder="1" applyAlignment="1" applyProtection="1">
      <alignment horizontal="left" vertical="center"/>
    </xf>
    <xf numFmtId="0" fontId="191" fillId="23" borderId="50" xfId="2" applyFont="1" applyFill="1" applyBorder="1" applyAlignment="1" applyProtection="1">
      <alignment horizontal="left"/>
    </xf>
    <xf numFmtId="0" fontId="191" fillId="23" borderId="50" xfId="2" applyFont="1" applyFill="1" applyBorder="1" applyAlignment="1" applyProtection="1">
      <alignment vertical="center" wrapText="1"/>
    </xf>
    <xf numFmtId="0" fontId="271" fillId="23" borderId="50" xfId="2" applyFont="1" applyFill="1" applyBorder="1" applyAlignment="1" applyProtection="1">
      <alignment vertical="center" wrapText="1"/>
    </xf>
    <xf numFmtId="0" fontId="191" fillId="23" borderId="50" xfId="10" quotePrefix="1" applyFont="1" applyFill="1" applyBorder="1" applyAlignment="1" applyProtection="1">
      <alignment horizontal="left" vertical="center" wrapText="1"/>
    </xf>
    <xf numFmtId="0" fontId="271" fillId="23" borderId="50" xfId="2" applyFont="1" applyFill="1" applyBorder="1" applyAlignment="1" applyProtection="1">
      <alignment horizontal="left" vertical="center" wrapText="1"/>
    </xf>
    <xf numFmtId="0" fontId="191" fillId="23" borderId="50" xfId="10" applyFont="1" applyFill="1" applyBorder="1" applyAlignment="1" applyProtection="1">
      <alignment horizontal="left" vertical="center"/>
    </xf>
    <xf numFmtId="0" fontId="191" fillId="23" borderId="72" xfId="2" applyFont="1" applyFill="1" applyBorder="1" applyAlignment="1" applyProtection="1">
      <alignment horizontal="left" vertical="center"/>
    </xf>
    <xf numFmtId="0" fontId="191" fillId="23" borderId="50" xfId="10" applyFont="1" applyFill="1" applyBorder="1" applyAlignment="1" applyProtection="1">
      <alignment vertical="center" wrapText="1"/>
    </xf>
    <xf numFmtId="0" fontId="191" fillId="23" borderId="50" xfId="10" quotePrefix="1" applyFont="1" applyFill="1" applyBorder="1" applyAlignment="1" applyProtection="1">
      <alignment horizontal="left" vertical="center"/>
    </xf>
    <xf numFmtId="1" fontId="190" fillId="23" borderId="25" xfId="2" applyNumberFormat="1" applyFont="1" applyFill="1" applyBorder="1" applyAlignment="1" applyProtection="1">
      <alignment horizontal="center" vertical="center"/>
      <protection locked="0"/>
    </xf>
    <xf numFmtId="1" fontId="190" fillId="23" borderId="51" xfId="2" applyNumberFormat="1" applyFont="1" applyFill="1" applyBorder="1" applyAlignment="1" applyProtection="1">
      <alignment horizontal="center" vertical="center"/>
      <protection locked="0"/>
    </xf>
    <xf numFmtId="0" fontId="4" fillId="18" borderId="60" xfId="2" applyFont="1" applyFill="1" applyBorder="1" applyAlignment="1">
      <alignment horizontal="right" vertical="top" wrapText="1"/>
    </xf>
    <xf numFmtId="0" fontId="4" fillId="18" borderId="0" xfId="2" applyFont="1" applyFill="1" applyAlignment="1">
      <alignment horizontal="right" vertical="top" wrapText="1"/>
    </xf>
    <xf numFmtId="3" fontId="275" fillId="17" borderId="25" xfId="2" applyNumberFormat="1" applyFont="1" applyFill="1" applyBorder="1" applyAlignment="1" applyProtection="1">
      <alignment horizontal="center" vertical="center"/>
      <protection locked="0"/>
    </xf>
    <xf numFmtId="3" fontId="275" fillId="17" borderId="50" xfId="2" applyNumberFormat="1" applyFont="1" applyFill="1" applyBorder="1" applyAlignment="1" applyProtection="1">
      <alignment horizontal="center" vertical="center"/>
      <protection locked="0"/>
    </xf>
    <xf numFmtId="3" fontId="275" fillId="17" borderId="51" xfId="2" applyNumberFormat="1" applyFont="1" applyFill="1" applyBorder="1" applyAlignment="1" applyProtection="1">
      <alignment horizontal="center" vertical="center"/>
      <protection locked="0"/>
    </xf>
    <xf numFmtId="0" fontId="15" fillId="18" borderId="60" xfId="2" applyFont="1" applyFill="1" applyBorder="1" applyAlignment="1" applyProtection="1">
      <alignment horizontal="center" vertical="center"/>
    </xf>
    <xf numFmtId="0" fontId="15" fillId="18" borderId="68" xfId="2" applyFont="1" applyFill="1" applyBorder="1" applyAlignment="1" applyProtection="1">
      <alignment horizontal="center"/>
    </xf>
    <xf numFmtId="3" fontId="214" fillId="17" borderId="25" xfId="2" applyNumberFormat="1" applyFont="1" applyFill="1" applyBorder="1" applyAlignment="1" applyProtection="1">
      <alignment horizontal="center" vertical="center"/>
      <protection locked="0"/>
    </xf>
    <xf numFmtId="3" fontId="214" fillId="17" borderId="50" xfId="2" applyNumberFormat="1" applyFont="1" applyFill="1" applyBorder="1" applyAlignment="1" applyProtection="1">
      <alignment horizontal="center" vertical="center"/>
      <protection locked="0"/>
    </xf>
    <xf numFmtId="3" fontId="214" fillId="17" borderId="51" xfId="2" applyNumberFormat="1" applyFont="1" applyFill="1" applyBorder="1" applyAlignment="1" applyProtection="1">
      <alignment horizontal="center" vertical="center"/>
      <protection locked="0"/>
    </xf>
    <xf numFmtId="0" fontId="196" fillId="30" borderId="50" xfId="2" applyFont="1" applyFill="1" applyBorder="1" applyAlignment="1">
      <alignment horizontal="left" vertical="center"/>
    </xf>
    <xf numFmtId="0" fontId="196" fillId="30" borderId="50" xfId="2" applyFont="1" applyFill="1" applyBorder="1" applyAlignment="1">
      <alignment vertical="center" wrapText="1"/>
    </xf>
    <xf numFmtId="0" fontId="274" fillId="30" borderId="50" xfId="2" applyFont="1" applyFill="1" applyBorder="1" applyAlignment="1">
      <alignment vertical="center" wrapText="1"/>
    </xf>
    <xf numFmtId="0" fontId="196" fillId="30" borderId="50" xfId="2" applyFont="1" applyFill="1" applyBorder="1" applyAlignment="1">
      <alignment horizontal="left" vertical="center" wrapText="1"/>
    </xf>
    <xf numFmtId="0" fontId="196" fillId="30" borderId="72" xfId="2" applyFont="1" applyFill="1" applyBorder="1" applyAlignment="1">
      <alignment horizontal="left" vertical="center" wrapText="1"/>
    </xf>
    <xf numFmtId="0" fontId="196" fillId="30" borderId="50" xfId="10" applyFont="1" applyFill="1" applyBorder="1" applyAlignment="1">
      <alignment horizontal="left" vertical="center"/>
    </xf>
    <xf numFmtId="0" fontId="258" fillId="17" borderId="25" xfId="2" applyFont="1" applyFill="1" applyBorder="1" applyAlignment="1" applyProtection="1">
      <alignment vertical="center" wrapText="1"/>
    </xf>
    <xf numFmtId="0" fontId="258" fillId="17" borderId="50" xfId="2" applyFont="1" applyFill="1" applyBorder="1" applyAlignment="1" applyProtection="1">
      <alignment vertical="center" wrapText="1"/>
    </xf>
    <xf numFmtId="0" fontId="258" fillId="17" borderId="51" xfId="2" applyFont="1" applyFill="1" applyBorder="1" applyAlignment="1" applyProtection="1">
      <alignment vertical="center" wrapText="1"/>
    </xf>
    <xf numFmtId="0" fontId="196" fillId="30" borderId="50" xfId="10" applyFont="1" applyFill="1" applyBorder="1" applyAlignment="1">
      <alignment horizontal="left" vertical="center" wrapText="1"/>
    </xf>
    <xf numFmtId="0" fontId="196" fillId="30" borderId="50" xfId="10" quotePrefix="1" applyFont="1" applyFill="1" applyBorder="1" applyAlignment="1">
      <alignment horizontal="left" vertical="center"/>
    </xf>
    <xf numFmtId="0" fontId="196" fillId="30" borderId="50" xfId="10" quotePrefix="1" applyFont="1" applyFill="1" applyBorder="1" applyAlignment="1">
      <alignment horizontal="left" vertical="center" wrapText="1"/>
    </xf>
    <xf numFmtId="0" fontId="273" fillId="30" borderId="50" xfId="2" applyFont="1" applyFill="1" applyBorder="1" applyAlignment="1">
      <alignment horizontal="left" vertical="center" wrapText="1"/>
    </xf>
    <xf numFmtId="0" fontId="196" fillId="30" borderId="68" xfId="10" applyFont="1" applyFill="1" applyBorder="1" applyAlignment="1">
      <alignment vertical="center" wrapText="1"/>
    </xf>
    <xf numFmtId="0" fontId="196" fillId="30" borderId="72" xfId="10" applyFont="1" applyFill="1" applyBorder="1" applyAlignment="1">
      <alignment horizontal="left" vertical="center"/>
    </xf>
    <xf numFmtId="0" fontId="193" fillId="26" borderId="50" xfId="10" quotePrefix="1" applyFont="1" applyFill="1" applyBorder="1" applyAlignment="1">
      <alignment horizontal="left" vertical="center" wrapText="1"/>
    </xf>
    <xf numFmtId="0" fontId="272" fillId="26" borderId="50" xfId="2" applyFont="1" applyFill="1" applyBorder="1" applyAlignment="1">
      <alignment horizontal="left" vertical="center" wrapText="1"/>
    </xf>
    <xf numFmtId="0" fontId="274" fillId="30" borderId="50" xfId="2" applyFont="1" applyFill="1" applyBorder="1" applyAlignment="1">
      <alignment horizontal="left" vertical="center" wrapText="1"/>
    </xf>
    <xf numFmtId="0" fontId="196" fillId="30" borderId="50" xfId="10" applyFont="1" applyFill="1" applyBorder="1" applyAlignment="1">
      <alignment vertical="center" wrapText="1"/>
    </xf>
    <xf numFmtId="0" fontId="273" fillId="30" borderId="50" xfId="2" applyFont="1" applyFill="1" applyBorder="1" applyAlignment="1">
      <alignment vertical="center" wrapText="1"/>
    </xf>
    <xf numFmtId="0" fontId="4" fillId="0" borderId="0" xfId="2" applyFont="1" applyFill="1" applyBorder="1" applyAlignment="1" applyProtection="1">
      <alignment horizontal="left" vertical="center" wrapText="1"/>
    </xf>
    <xf numFmtId="0" fontId="6" fillId="0" borderId="0" xfId="2" applyFont="1" applyFill="1" applyBorder="1" applyAlignment="1" applyProtection="1">
      <alignment vertical="center" wrapText="1"/>
    </xf>
    <xf numFmtId="0" fontId="193" fillId="26" borderId="50" xfId="10" quotePrefix="1" applyFont="1" applyFill="1" applyBorder="1" applyAlignment="1" applyProtection="1">
      <alignment horizontal="left" vertical="center" wrapText="1"/>
    </xf>
    <xf numFmtId="0" fontId="272" fillId="26" borderId="50" xfId="2" applyFont="1" applyFill="1" applyBorder="1" applyAlignment="1" applyProtection="1">
      <alignment horizontal="left" vertical="center" wrapText="1"/>
    </xf>
    <xf numFmtId="176" fontId="4" fillId="18" borderId="0" xfId="2" applyNumberFormat="1" applyFont="1" applyFill="1" applyBorder="1" applyAlignment="1" applyProtection="1">
      <alignment horizontal="left" wrapText="1"/>
    </xf>
    <xf numFmtId="14" fontId="75" fillId="17" borderId="25" xfId="7" applyNumberFormat="1" applyFont="1" applyFill="1" applyBorder="1" applyAlignment="1" applyProtection="1">
      <alignment horizontal="center" vertical="center"/>
      <protection locked="0"/>
    </xf>
    <xf numFmtId="14" fontId="75" fillId="17" borderId="51" xfId="7" applyNumberFormat="1" applyFont="1" applyFill="1" applyBorder="1" applyAlignment="1" applyProtection="1">
      <alignment horizontal="center" vertical="center"/>
      <protection locked="0"/>
    </xf>
    <xf numFmtId="0" fontId="191" fillId="17" borderId="25" xfId="2" applyFont="1" applyFill="1" applyBorder="1" applyAlignment="1" applyProtection="1">
      <alignment horizontal="left" vertical="center"/>
    </xf>
    <xf numFmtId="0" fontId="191" fillId="17" borderId="50" xfId="2" applyFont="1" applyFill="1" applyBorder="1" applyAlignment="1" applyProtection="1">
      <alignment horizontal="left" vertical="center"/>
    </xf>
    <xf numFmtId="0" fontId="178" fillId="23" borderId="25" xfId="17" applyFill="1" applyBorder="1" applyAlignment="1" applyProtection="1">
      <alignment horizontal="center" vertical="center"/>
      <protection locked="0"/>
    </xf>
    <xf numFmtId="0" fontId="46" fillId="23" borderId="50" xfId="2" applyFont="1" applyFill="1" applyBorder="1" applyAlignment="1" applyProtection="1">
      <alignment horizontal="center" vertical="center"/>
      <protection locked="0"/>
    </xf>
    <xf numFmtId="0" fontId="46" fillId="23" borderId="51" xfId="2" applyFont="1" applyFill="1" applyBorder="1" applyAlignment="1" applyProtection="1">
      <alignment horizontal="center" vertical="center"/>
      <protection locked="0"/>
    </xf>
    <xf numFmtId="0" fontId="106" fillId="11" borderId="50" xfId="10" quotePrefix="1" applyFont="1" applyFill="1" applyBorder="1" applyAlignment="1" applyProtection="1">
      <alignment horizontal="left" vertical="center"/>
    </xf>
    <xf numFmtId="0" fontId="106" fillId="11" borderId="51" xfId="10" quotePrefix="1" applyFont="1" applyFill="1" applyBorder="1" applyAlignment="1" applyProtection="1">
      <alignment horizontal="left" vertical="center"/>
    </xf>
    <xf numFmtId="0" fontId="4" fillId="0" borderId="0" xfId="0" applyFont="1" applyFill="1" applyAlignment="1">
      <alignment horizontal="left" vertical="top" wrapText="1"/>
    </xf>
    <xf numFmtId="0" fontId="6" fillId="0" borderId="0" xfId="0" applyFont="1" applyFill="1" applyAlignment="1">
      <alignment vertical="top" wrapText="1"/>
    </xf>
    <xf numFmtId="0" fontId="189" fillId="23" borderId="25" xfId="2" applyFont="1" applyFill="1" applyBorder="1" applyAlignment="1" applyProtection="1">
      <alignment horizontal="center" vertical="center" wrapText="1"/>
      <protection locked="0"/>
    </xf>
    <xf numFmtId="0" fontId="189" fillId="23" borderId="50" xfId="2" applyFont="1" applyFill="1" applyBorder="1" applyAlignment="1" applyProtection="1">
      <alignment horizontal="center" vertical="center" wrapText="1"/>
      <protection locked="0"/>
    </xf>
    <xf numFmtId="0" fontId="189" fillId="23" borderId="51" xfId="2" applyFont="1" applyFill="1" applyBorder="1" applyAlignment="1" applyProtection="1">
      <alignment horizontal="center" vertical="center" wrapText="1"/>
      <protection locked="0"/>
    </xf>
    <xf numFmtId="0" fontId="106" fillId="11" borderId="68" xfId="10" quotePrefix="1" applyFont="1" applyFill="1" applyBorder="1" applyAlignment="1" applyProtection="1">
      <alignment horizontal="left" vertical="center"/>
    </xf>
    <xf numFmtId="0" fontId="106" fillId="11" borderId="185" xfId="10" quotePrefix="1" applyFont="1" applyFill="1" applyBorder="1" applyAlignment="1" applyProtection="1">
      <alignment horizontal="left" vertical="center"/>
    </xf>
  </cellXfs>
  <cellStyles count="18">
    <cellStyle name="Hyperlink 2" xfId="1"/>
    <cellStyle name="Normal 2" xfId="2"/>
    <cellStyle name="Normal 3" xfId="3"/>
    <cellStyle name="Normal 3 2" xfId="4"/>
    <cellStyle name="Normal 4" xfId="5"/>
    <cellStyle name="Normal_B3_2013" xfId="6"/>
    <cellStyle name="Normal_BIN 7301,7311 and 6301" xfId="7"/>
    <cellStyle name="Normal_COA-2001-ZAPOVED-No-81-29012002-ANNEX" xfId="8"/>
    <cellStyle name="Normal_DOMV" xfId="9"/>
    <cellStyle name="Normal_EBK_PROJECT_2001-last" xfId="10"/>
    <cellStyle name="Normal_EBK-2002-draft" xfId="11"/>
    <cellStyle name="Normal_MAKET" xfId="12"/>
    <cellStyle name="Normal_Sheet2" xfId="13"/>
    <cellStyle name="Normal_TRIAL-BALANCE-2001-MAKET" xfId="14"/>
    <cellStyle name="Normal_ZADACHA" xfId="15"/>
    <cellStyle name="Запетая" xfId="16" builtinId="3"/>
    <cellStyle name="Нормален" xfId="0" builtinId="0"/>
    <cellStyle name="Хипервръзка" xfId="17" builtinId="8"/>
  </cellStyles>
  <dxfs count="298">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numFmt numFmtId="180" formatCode="0000"/>
    </dxf>
    <dxf>
      <numFmt numFmtId="198" formatCode="0000&quot; &quot;0000"/>
    </dxf>
    <dxf>
      <numFmt numFmtId="197" formatCode="0000&quot; &quot;0000&quot; &quot;0000"/>
    </dxf>
    <dxf>
      <numFmt numFmtId="196" formatCode="0000&quot; &quot;0000&quot; &quot;0000&quot; &quot;0000"/>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numFmt numFmtId="180" formatCode="0000"/>
    </dxf>
    <dxf>
      <numFmt numFmtId="198" formatCode="0000&quot; &quot;0000"/>
    </dxf>
    <dxf>
      <numFmt numFmtId="197" formatCode="0000&quot; &quot;0000&quot; &quot;0000"/>
    </dxf>
    <dxf>
      <numFmt numFmtId="196" formatCode="0000&quot; &quot;0000&quot; &quot;0000&quot; &quot;0000"/>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88" formatCode="#,##0;\(#,##0\)"/>
      <fill>
        <patternFill>
          <bgColor rgb="FFFF0000"/>
        </patternFill>
      </fill>
    </dxf>
    <dxf>
      <font>
        <color rgb="FFFFFF00"/>
      </font>
      <numFmt numFmtId="188" formatCode="#,##0;\(#,##0\)"/>
      <fill>
        <patternFill>
          <bgColor rgb="FFFF0000"/>
        </patternFill>
      </fill>
    </dxf>
    <dxf>
      <font>
        <color rgb="FF660066"/>
      </font>
      <fill>
        <patternFill>
          <bgColor rgb="FFF0FDCF"/>
        </patternFill>
      </fill>
    </dxf>
    <dxf>
      <font>
        <color auto="1"/>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FFFFCC"/>
      </font>
    </dxf>
    <dxf>
      <font>
        <color rgb="FFFFFFCC"/>
      </font>
      <numFmt numFmtId="1" formatCode="0"/>
      <fill>
        <patternFill>
          <bgColor rgb="FFFFFFCC"/>
        </patternFill>
      </fill>
    </dxf>
    <dxf>
      <numFmt numFmtId="180" formatCode="0000"/>
    </dxf>
    <dxf>
      <numFmt numFmtId="198" formatCode="0000&quot; &quot;0000"/>
    </dxf>
    <dxf>
      <numFmt numFmtId="197" formatCode="0000&quot; &quot;0000&quot; &quot;0000"/>
    </dxf>
    <dxf>
      <numFmt numFmtId="196" formatCode="0000&quot; &quot;0000&quot; &quot;0000&quot; &quot;0000"/>
    </dxf>
    <dxf>
      <font>
        <color rgb="FFFFFF00"/>
      </font>
      <numFmt numFmtId="188" formatCode="#,##0;\(#,##0\)"/>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88"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numFmt numFmtId="188"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numFmt numFmtId="188"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workbookViewId="0">
      <pane xSplit="5" ySplit="10" topLeftCell="F11" activePane="bottomRight" state="frozen"/>
      <selection pane="topRight" activeCell="D1" sqref="D1"/>
      <selection pane="bottomLeft" activeCell="A11" sqref="A11"/>
      <selection pane="bottomRight" activeCell="F11" sqref="F11"/>
    </sheetView>
  </sheetViews>
  <sheetFormatPr defaultRowHeight="15"/>
  <cols>
    <col min="1" max="1" width="3.7109375" style="1730" customWidth="1"/>
    <col min="2" max="2" width="20.140625" style="1730" customWidth="1"/>
    <col min="3" max="3" width="22.42578125" style="1730" customWidth="1"/>
    <col min="4" max="4" width="34.5703125" style="1730" customWidth="1"/>
    <col min="5" max="5" width="0.7109375" style="1730" customWidth="1"/>
    <col min="6" max="7" width="17.140625" style="1730" customWidth="1"/>
    <col min="8" max="8" width="0.7109375" style="1730" customWidth="1"/>
    <col min="9" max="9" width="16.7109375" style="1730" customWidth="1"/>
    <col min="10" max="10" width="17.140625" style="1730" customWidth="1"/>
    <col min="11" max="11" width="0.7109375" style="1730" customWidth="1"/>
    <col min="12" max="12" width="17.140625" style="1730" customWidth="1"/>
    <col min="13" max="13" width="0.7109375" style="1730" customWidth="1"/>
    <col min="14" max="14" width="17.140625" style="1730" customWidth="1"/>
    <col min="15" max="15" width="3.5703125" style="1730" customWidth="1"/>
    <col min="16" max="17" width="20" style="1751" customWidth="1"/>
    <col min="18" max="18" width="1.140625" style="1751" customWidth="1"/>
    <col min="19" max="19" width="59.5703125" style="1730" customWidth="1"/>
    <col min="20" max="21" width="12.28515625" style="1730" customWidth="1"/>
    <col min="22" max="22" width="1.140625" style="1730" customWidth="1"/>
    <col min="23" max="24" width="12.28515625" style="1730" customWidth="1"/>
    <col min="25" max="26" width="9.140625" style="1730"/>
    <col min="27" max="27" width="10.42578125" style="1730" customWidth="1"/>
    <col min="28" max="16384" width="9.140625" style="1730"/>
  </cols>
  <sheetData>
    <row r="1" spans="1:27" s="1585" customFormat="1" ht="15.75" customHeight="1">
      <c r="A1" s="1577"/>
      <c r="B1" s="1578" t="s">
        <v>1524</v>
      </c>
      <c r="C1" s="1578"/>
      <c r="D1" s="1578"/>
      <c r="E1" s="1579"/>
      <c r="F1" s="1580" t="s">
        <v>1525</v>
      </c>
      <c r="G1" s="1581" t="s">
        <v>1526</v>
      </c>
      <c r="H1" s="1579"/>
      <c r="I1" s="1582" t="s">
        <v>1527</v>
      </c>
      <c r="J1" s="1582"/>
      <c r="K1" s="1579"/>
      <c r="L1" s="1583" t="s">
        <v>1528</v>
      </c>
      <c r="M1" s="1579"/>
      <c r="N1" s="1584"/>
      <c r="O1" s="1579"/>
      <c r="P1" s="1737" t="s">
        <v>1652</v>
      </c>
      <c r="Q1" s="1738"/>
      <c r="R1" s="1784"/>
      <c r="S1" s="1577"/>
      <c r="T1" s="1577"/>
      <c r="U1" s="1577"/>
      <c r="V1" s="1577"/>
      <c r="W1" s="1595"/>
      <c r="X1" s="1595"/>
      <c r="Y1" s="1595"/>
      <c r="Z1" s="1595"/>
      <c r="AA1" s="1595"/>
    </row>
    <row r="2" spans="1:27" s="1590" customFormat="1" ht="20.25" customHeight="1">
      <c r="A2" s="1577"/>
      <c r="B2" s="2013" t="str">
        <f>+OTCHET!B9</f>
        <v>ОБЛАСТНА АДМИНИСТРАЦИЯ-ПЛЕВЕН</v>
      </c>
      <c r="C2" s="2014"/>
      <c r="D2" s="2015"/>
      <c r="E2" s="1587"/>
      <c r="F2" s="1922">
        <f>+OTCHET!H9</f>
        <v>114125755</v>
      </c>
      <c r="G2" s="1963" t="str">
        <f>+OTCHET!F12</f>
        <v>0300</v>
      </c>
      <c r="H2" s="1588"/>
      <c r="I2" s="2016">
        <f>+OTCHET!H603</f>
        <v>0</v>
      </c>
      <c r="J2" s="2017"/>
      <c r="K2" s="1584"/>
      <c r="L2" s="2018">
        <f>+OTCHET!H601</f>
        <v>0</v>
      </c>
      <c r="M2" s="2019"/>
      <c r="N2" s="2020"/>
      <c r="O2" s="1589"/>
      <c r="P2" s="1736">
        <f>+OTCHET!E15</f>
        <v>0</v>
      </c>
      <c r="Q2" s="1740" t="str">
        <f>+OTCHET!F15</f>
        <v>БЮДЖЕТ</v>
      </c>
      <c r="R2" s="1742"/>
      <c r="S2" s="1577" t="s">
        <v>1750</v>
      </c>
      <c r="T2" s="2021">
        <f>+OTCHET!I9</f>
        <v>0</v>
      </c>
      <c r="U2" s="2022"/>
      <c r="V2" s="1589"/>
      <c r="W2" s="1595"/>
      <c r="X2" s="1595"/>
      <c r="Y2" s="1595"/>
      <c r="Z2" s="1595"/>
      <c r="AA2" s="1595"/>
    </row>
    <row r="3" spans="1:27" s="1590" customFormat="1" ht="4.5" customHeight="1">
      <c r="A3" s="1577"/>
      <c r="B3" s="1591"/>
      <c r="C3" s="1591"/>
      <c r="D3" s="1591"/>
      <c r="E3" s="1587"/>
      <c r="F3" s="1592"/>
      <c r="G3" s="1589"/>
      <c r="H3" s="1588"/>
      <c r="I3" s="1589"/>
      <c r="J3" s="1589"/>
      <c r="K3" s="1588"/>
      <c r="L3" s="1584"/>
      <c r="M3" s="1579"/>
      <c r="N3" s="1584"/>
      <c r="O3" s="1589"/>
      <c r="P3" s="1741"/>
      <c r="Q3" s="1742"/>
      <c r="R3" s="1742"/>
      <c r="S3" s="1577"/>
      <c r="T3" s="1577"/>
      <c r="U3" s="1577"/>
      <c r="V3" s="1589"/>
      <c r="W3" s="1595"/>
      <c r="X3" s="1595"/>
      <c r="Y3" s="1595"/>
      <c r="Z3" s="1595"/>
      <c r="AA3" s="1595"/>
    </row>
    <row r="4" spans="1:27" s="1590" customFormat="1" ht="18.75" customHeight="1">
      <c r="A4" s="1577"/>
      <c r="B4" s="1785" t="s">
        <v>1651</v>
      </c>
      <c r="C4" s="1785"/>
      <c r="D4" s="1785"/>
      <c r="E4" s="1786"/>
      <c r="F4" s="1785"/>
      <c r="G4" s="1787"/>
      <c r="H4" s="1787"/>
      <c r="I4" s="1787"/>
      <c r="J4" s="1787" t="s">
        <v>1529</v>
      </c>
      <c r="K4" s="1588"/>
      <c r="L4" s="1593">
        <f>+Q4</f>
        <v>2017</v>
      </c>
      <c r="M4" s="1594"/>
      <c r="N4" s="1594"/>
      <c r="O4" s="1589"/>
      <c r="P4" s="1788" t="s">
        <v>1529</v>
      </c>
      <c r="Q4" s="1593">
        <f>+OTCHET!C3</f>
        <v>2017</v>
      </c>
      <c r="R4" s="1742"/>
      <c r="S4" s="2023" t="s">
        <v>1660</v>
      </c>
      <c r="T4" s="2023"/>
      <c r="U4" s="2023"/>
      <c r="V4" s="1577"/>
      <c r="W4" s="1595"/>
      <c r="X4" s="1595"/>
      <c r="Y4" s="1595"/>
      <c r="Z4" s="1595"/>
      <c r="AA4" s="1595"/>
    </row>
    <row r="5" spans="1:27" s="1590" customFormat="1" ht="2.25" customHeight="1">
      <c r="A5" s="1588"/>
      <c r="B5" s="1789"/>
      <c r="C5" s="1789"/>
      <c r="D5" s="1789"/>
      <c r="E5" s="1789"/>
      <c r="F5" s="1789"/>
      <c r="G5" s="1790"/>
      <c r="H5" s="1789"/>
      <c r="I5" s="1790"/>
      <c r="J5" s="1791"/>
      <c r="K5" s="1588"/>
      <c r="L5" s="1589"/>
      <c r="M5" s="1589"/>
      <c r="N5" s="1588"/>
      <c r="O5" s="1589"/>
      <c r="P5" s="1589"/>
      <c r="Q5" s="1743"/>
      <c r="R5" s="1742"/>
      <c r="S5" s="1577"/>
      <c r="T5" s="1577"/>
      <c r="U5" s="1577"/>
      <c r="V5" s="1577"/>
      <c r="W5" s="1595"/>
      <c r="X5" s="1595"/>
      <c r="Y5" s="1595"/>
      <c r="Z5" s="1595"/>
      <c r="AA5" s="1595"/>
    </row>
    <row r="6" spans="1:27" s="1585" customFormat="1" ht="17.25" customHeight="1">
      <c r="A6" s="1577"/>
      <c r="B6" s="1785" t="s">
        <v>1650</v>
      </c>
      <c r="C6" s="1785"/>
      <c r="D6" s="1785"/>
      <c r="E6" s="1786"/>
      <c r="F6" s="1792"/>
      <c r="G6" s="1792"/>
      <c r="H6" s="1786"/>
      <c r="I6" s="1792"/>
      <c r="J6" s="1793"/>
      <c r="K6" s="1587"/>
      <c r="L6" s="1923">
        <f>OTCHET!F9</f>
        <v>43100</v>
      </c>
      <c r="M6" s="1587"/>
      <c r="N6" s="1780" t="s">
        <v>1530</v>
      </c>
      <c r="O6" s="1579"/>
      <c r="P6" s="1924">
        <f>OTCHET!F9</f>
        <v>43100</v>
      </c>
      <c r="Q6" s="1780" t="s">
        <v>1530</v>
      </c>
      <c r="R6" s="1779"/>
      <c r="S6" s="2024">
        <f>+Q4</f>
        <v>2017</v>
      </c>
      <c r="T6" s="2024"/>
      <c r="U6" s="2024"/>
      <c r="V6" s="1577"/>
      <c r="W6" s="1595"/>
      <c r="X6" s="1595"/>
      <c r="Y6" s="1595"/>
      <c r="Z6" s="1595"/>
      <c r="AA6" s="1595"/>
    </row>
    <row r="7" spans="1:27" s="1585" customFormat="1" ht="4.5" customHeight="1" thickBot="1">
      <c r="A7" s="1577"/>
      <c r="B7" s="1596"/>
      <c r="C7" s="1596"/>
      <c r="D7" s="1596"/>
      <c r="E7" s="1587"/>
      <c r="F7" s="1597"/>
      <c r="G7" s="1597"/>
      <c r="H7" s="1587"/>
      <c r="I7" s="1597"/>
      <c r="J7" s="1597"/>
      <c r="K7" s="1587"/>
      <c r="L7" s="1597"/>
      <c r="M7" s="1587"/>
      <c r="N7" s="1597"/>
      <c r="O7" s="1598"/>
      <c r="P7" s="1745"/>
      <c r="Q7" s="1745"/>
      <c r="R7" s="1779"/>
      <c r="S7" s="1599"/>
      <c r="T7" s="1599"/>
      <c r="U7" s="1599"/>
      <c r="V7" s="1579"/>
      <c r="W7" s="1595"/>
      <c r="X7" s="1595"/>
      <c r="Y7" s="1595"/>
      <c r="Z7" s="1595"/>
    </row>
    <row r="8" spans="1:27" s="1585" customFormat="1" ht="57" customHeight="1">
      <c r="A8" s="1577"/>
      <c r="B8" s="1600"/>
      <c r="C8" s="1601"/>
      <c r="D8" s="1602"/>
      <c r="E8" s="1587"/>
      <c r="F8" s="1603" t="s">
        <v>1531</v>
      </c>
      <c r="G8" s="1604" t="s">
        <v>1532</v>
      </c>
      <c r="H8" s="1587"/>
      <c r="I8" s="1794" t="s">
        <v>1533</v>
      </c>
      <c r="J8" s="1605" t="s">
        <v>1534</v>
      </c>
      <c r="K8" s="1587"/>
      <c r="L8" s="1606" t="s">
        <v>1535</v>
      </c>
      <c r="M8" s="1587"/>
      <c r="N8" s="1607" t="s">
        <v>1536</v>
      </c>
      <c r="O8" s="1608"/>
      <c r="P8" s="1755" t="s">
        <v>1661</v>
      </c>
      <c r="Q8" s="1754" t="s">
        <v>1653</v>
      </c>
      <c r="R8" s="1779"/>
      <c r="S8" s="2025" t="s">
        <v>1434</v>
      </c>
      <c r="T8" s="2026"/>
      <c r="U8" s="2027"/>
      <c r="V8" s="1579"/>
      <c r="W8" s="1595"/>
      <c r="X8" s="1595"/>
      <c r="Y8" s="1595"/>
      <c r="Z8" s="1595"/>
    </row>
    <row r="9" spans="1:27" s="1585" customFormat="1" ht="18" customHeight="1" thickBot="1">
      <c r="A9" s="1577"/>
      <c r="B9" s="1609" t="s">
        <v>1537</v>
      </c>
      <c r="C9" s="1610"/>
      <c r="D9" s="1611"/>
      <c r="E9" s="1587"/>
      <c r="F9" s="1612">
        <f>+L4</f>
        <v>2017</v>
      </c>
      <c r="G9" s="1731">
        <f>+L6</f>
        <v>43100</v>
      </c>
      <c r="H9" s="1587"/>
      <c r="I9" s="1613">
        <f>+L4</f>
        <v>2017</v>
      </c>
      <c r="J9" s="1733">
        <f>+L6</f>
        <v>43100</v>
      </c>
      <c r="K9" s="1734"/>
      <c r="L9" s="1732">
        <f>+L6</f>
        <v>43100</v>
      </c>
      <c r="M9" s="1734"/>
      <c r="N9" s="1735">
        <f>+L6</f>
        <v>43100</v>
      </c>
      <c r="O9" s="1614"/>
      <c r="P9" s="1753">
        <f>+L4</f>
        <v>2017</v>
      </c>
      <c r="Q9" s="1752">
        <f>OTCHET!F9</f>
        <v>43100</v>
      </c>
      <c r="R9" s="1779"/>
      <c r="S9" s="2028" t="s">
        <v>1432</v>
      </c>
      <c r="T9" s="2029"/>
      <c r="U9" s="2030"/>
      <c r="V9" s="1615"/>
      <c r="W9" s="1595"/>
      <c r="X9" s="1595"/>
      <c r="Y9" s="1595"/>
      <c r="Z9" s="1595"/>
    </row>
    <row r="10" spans="1:27" s="1585" customFormat="1" ht="15.75">
      <c r="A10" s="1577"/>
      <c r="B10" s="1616" t="s">
        <v>1538</v>
      </c>
      <c r="C10" s="1617"/>
      <c r="D10" s="1618"/>
      <c r="E10" s="1587"/>
      <c r="F10" s="1619" t="s">
        <v>347</v>
      </c>
      <c r="G10" s="1620" t="s">
        <v>348</v>
      </c>
      <c r="H10" s="1587"/>
      <c r="I10" s="1619" t="s">
        <v>1051</v>
      </c>
      <c r="J10" s="1620" t="s">
        <v>1052</v>
      </c>
      <c r="K10" s="1587"/>
      <c r="L10" s="1620" t="s">
        <v>1024</v>
      </c>
      <c r="M10" s="1587"/>
      <c r="N10" s="1621" t="s">
        <v>1539</v>
      </c>
      <c r="O10" s="1622"/>
      <c r="P10" s="1746" t="s">
        <v>347</v>
      </c>
      <c r="Q10" s="1747" t="s">
        <v>348</v>
      </c>
      <c r="R10" s="1779"/>
      <c r="S10" s="1875"/>
      <c r="T10" s="1876"/>
      <c r="U10" s="1877"/>
      <c r="V10" s="1615"/>
      <c r="W10" s="1595"/>
      <c r="X10" s="1595"/>
      <c r="Y10" s="1595"/>
      <c r="Z10" s="1595"/>
    </row>
    <row r="11" spans="1:27" s="1585" customFormat="1" ht="15.75">
      <c r="A11" s="1623"/>
      <c r="B11" s="1757" t="s">
        <v>1540</v>
      </c>
      <c r="C11" s="1624"/>
      <c r="D11" s="1625"/>
      <c r="E11" s="1587"/>
      <c r="F11" s="1795"/>
      <c r="G11" s="1804"/>
      <c r="H11" s="1587"/>
      <c r="I11" s="1795"/>
      <c r="J11" s="1795"/>
      <c r="K11" s="1797"/>
      <c r="L11" s="1795"/>
      <c r="M11" s="1797"/>
      <c r="N11" s="1943"/>
      <c r="O11" s="1944"/>
      <c r="P11" s="1795"/>
      <c r="Q11" s="1795"/>
      <c r="R11" s="1779"/>
      <c r="S11" s="1757" t="s">
        <v>1540</v>
      </c>
      <c r="T11" s="1624"/>
      <c r="U11" s="1625"/>
      <c r="V11" s="1615"/>
      <c r="W11" s="1595"/>
      <c r="X11" s="1595"/>
      <c r="Y11" s="1595"/>
      <c r="Z11" s="1595"/>
    </row>
    <row r="12" spans="1:27" s="1585" customFormat="1" ht="15.75">
      <c r="A12" s="1623"/>
      <c r="B12" s="1760" t="s">
        <v>1541</v>
      </c>
      <c r="C12" s="1637"/>
      <c r="D12" s="1638"/>
      <c r="E12" s="1587"/>
      <c r="F12" s="1807"/>
      <c r="G12" s="1806"/>
      <c r="H12" s="1587"/>
      <c r="I12" s="1807"/>
      <c r="J12" s="1807"/>
      <c r="K12" s="1797"/>
      <c r="L12" s="1807"/>
      <c r="M12" s="1797"/>
      <c r="N12" s="1945"/>
      <c r="O12" s="1944"/>
      <c r="P12" s="1807"/>
      <c r="Q12" s="1807"/>
      <c r="R12" s="1779"/>
      <c r="S12" s="1760" t="s">
        <v>1541</v>
      </c>
      <c r="T12" s="1637"/>
      <c r="U12" s="1638"/>
      <c r="V12" s="1615"/>
      <c r="W12" s="1595"/>
      <c r="X12" s="1595"/>
      <c r="Y12" s="1595"/>
      <c r="Z12" s="1595"/>
    </row>
    <row r="13" spans="1:27" s="1585" customFormat="1" ht="15.75">
      <c r="A13" s="1623"/>
      <c r="B13" s="1761" t="s">
        <v>1542</v>
      </c>
      <c r="C13" s="1639"/>
      <c r="D13" s="1640"/>
      <c r="E13" s="1587"/>
      <c r="F13" s="1796">
        <f>+IF($P$2=0,$P13,0)</f>
        <v>0</v>
      </c>
      <c r="G13" s="1824">
        <f>+IF($P$2=0,$Q13,0)</f>
        <v>0</v>
      </c>
      <c r="H13" s="1587"/>
      <c r="I13" s="1796">
        <f>+IF(OR($P$2=98,$P$2=42,$P$2=96,$P$2=97),$P13,0)</f>
        <v>0</v>
      </c>
      <c r="J13" s="1824">
        <f>+IF(OR($P$2=98,$P$2=42,$P$2=96,$P$2=97),$Q13,0)</f>
        <v>0</v>
      </c>
      <c r="K13" s="1797"/>
      <c r="L13" s="1824">
        <f>+IF($P$2=33,$Q13,0)</f>
        <v>0</v>
      </c>
      <c r="M13" s="1797"/>
      <c r="N13" s="1798">
        <f>+ROUND(+G13+J13+L13,0)</f>
        <v>0</v>
      </c>
      <c r="O13" s="1944"/>
      <c r="P13" s="1796">
        <f>+ROUND(OTCHET!E22+OTCHET!E28+OTCHET!E33+OTCHET!E39+OTCHET!E47+OTCHET!E52+OTCHET!E58+OTCHET!E61+OTCHET!E64+OTCHET!E65+OTCHET!E72+OTCHET!E73+OTCHET!E74,0)</f>
        <v>0</v>
      </c>
      <c r="Q13" s="1824">
        <f>+ROUND(OTCHET!F22+OTCHET!F28+OTCHET!F33+OTCHET!F39+OTCHET!F47+OTCHET!F52+OTCHET!F58+OTCHET!F61+OTCHET!F64+OTCHET!F65+OTCHET!F72+OTCHET!F73+OTCHET!F74,0)</f>
        <v>0</v>
      </c>
      <c r="R13" s="1779"/>
      <c r="S13" s="2031" t="s">
        <v>1662</v>
      </c>
      <c r="T13" s="2032"/>
      <c r="U13" s="2033"/>
      <c r="V13" s="1615"/>
      <c r="W13" s="1595"/>
      <c r="X13" s="1595"/>
      <c r="Y13" s="1595"/>
      <c r="Z13" s="1595"/>
    </row>
    <row r="14" spans="1:27" s="1585" customFormat="1" ht="15.75">
      <c r="A14" s="1623"/>
      <c r="B14" s="1756" t="s">
        <v>1663</v>
      </c>
      <c r="C14" s="1630"/>
      <c r="D14" s="1631"/>
      <c r="E14" s="1587"/>
      <c r="F14" s="1926">
        <f t="shared" ref="F14:F21" si="0">+IF($P$2=0,$P14,0)</f>
        <v>8000</v>
      </c>
      <c r="G14" s="1925">
        <f t="shared" ref="G14:G21" si="1">+IF($P$2=0,$Q14,0)</f>
        <v>5187</v>
      </c>
      <c r="H14" s="1587"/>
      <c r="I14" s="1926">
        <f t="shared" ref="I14:I21" si="2">+IF(OR($P$2=98,$P$2=42,$P$2=96,$P$2=97),$P14,0)</f>
        <v>0</v>
      </c>
      <c r="J14" s="1925">
        <f t="shared" ref="J14:J21" si="3">+IF(OR($P$2=98,$P$2=42,$P$2=96,$P$2=97),$Q14,0)</f>
        <v>0</v>
      </c>
      <c r="K14" s="1797"/>
      <c r="L14" s="1925">
        <f t="shared" ref="L14:L21" si="4">+IF($P$2=33,$Q14,0)</f>
        <v>0</v>
      </c>
      <c r="M14" s="1797"/>
      <c r="N14" s="1799">
        <f t="shared" ref="N14:N21" si="5">+ROUND(+G14+J14+L14,0)</f>
        <v>5187</v>
      </c>
      <c r="O14" s="1944"/>
      <c r="P14" s="1926">
        <f>+ROUND(+OTCHET!E90+OTCHET!E93+OTCHET!E94,0)</f>
        <v>8000</v>
      </c>
      <c r="Q14" s="1925">
        <f>+ROUND(+OTCHET!F90+OTCHET!F93+OTCHET!F94,0)</f>
        <v>5187</v>
      </c>
      <c r="R14" s="1779"/>
      <c r="S14" s="2034" t="s">
        <v>1664</v>
      </c>
      <c r="T14" s="2035"/>
      <c r="U14" s="2036"/>
      <c r="V14" s="1615"/>
      <c r="W14" s="1595"/>
      <c r="X14" s="1595"/>
      <c r="Y14" s="1595"/>
      <c r="Z14" s="1595"/>
    </row>
    <row r="15" spans="1:27" s="1585" customFormat="1" ht="15.75">
      <c r="A15" s="1623"/>
      <c r="B15" s="1756" t="s">
        <v>1543</v>
      </c>
      <c r="C15" s="1630"/>
      <c r="D15" s="1631"/>
      <c r="E15" s="1587"/>
      <c r="F15" s="1926">
        <f t="shared" si="0"/>
        <v>0</v>
      </c>
      <c r="G15" s="1925">
        <f t="shared" si="1"/>
        <v>0</v>
      </c>
      <c r="H15" s="1587"/>
      <c r="I15" s="1926">
        <f t="shared" si="2"/>
        <v>0</v>
      </c>
      <c r="J15" s="1925">
        <f t="shared" si="3"/>
        <v>0</v>
      </c>
      <c r="K15" s="1797"/>
      <c r="L15" s="1925">
        <f t="shared" si="4"/>
        <v>0</v>
      </c>
      <c r="M15" s="1797"/>
      <c r="N15" s="1799">
        <f t="shared" si="5"/>
        <v>0</v>
      </c>
      <c r="O15" s="1944"/>
      <c r="P15" s="1926">
        <f>+ROUND(+OTCHET!E110+OTCHET!E111,0)</f>
        <v>0</v>
      </c>
      <c r="Q15" s="1925">
        <f>+ROUND(+OTCHET!F110+OTCHET!F111,0)</f>
        <v>0</v>
      </c>
      <c r="R15" s="1779"/>
      <c r="S15" s="2034" t="s">
        <v>1665</v>
      </c>
      <c r="T15" s="2035"/>
      <c r="U15" s="2036"/>
      <c r="V15" s="1615"/>
      <c r="W15" s="1595"/>
      <c r="X15" s="1595"/>
      <c r="Y15" s="1595"/>
      <c r="Z15" s="1595"/>
    </row>
    <row r="16" spans="1:27" s="1585" customFormat="1" ht="15.75">
      <c r="A16" s="1623"/>
      <c r="B16" s="1756" t="s">
        <v>1544</v>
      </c>
      <c r="C16" s="1630"/>
      <c r="D16" s="1631"/>
      <c r="E16" s="1587"/>
      <c r="F16" s="1926">
        <f t="shared" si="0"/>
        <v>0</v>
      </c>
      <c r="G16" s="1925">
        <f t="shared" si="1"/>
        <v>1863</v>
      </c>
      <c r="H16" s="1587"/>
      <c r="I16" s="1926">
        <f t="shared" si="2"/>
        <v>0</v>
      </c>
      <c r="J16" s="1925">
        <f t="shared" si="3"/>
        <v>0</v>
      </c>
      <c r="K16" s="1797"/>
      <c r="L16" s="1925">
        <f t="shared" si="4"/>
        <v>0</v>
      </c>
      <c r="M16" s="1797"/>
      <c r="N16" s="1799">
        <f t="shared" si="5"/>
        <v>1863</v>
      </c>
      <c r="O16" s="1944"/>
      <c r="P16" s="1926">
        <f>+ROUND(OTCHET!E78,0)</f>
        <v>0</v>
      </c>
      <c r="Q16" s="1925">
        <f>+ROUND(OTCHET!F78,0)</f>
        <v>1863</v>
      </c>
      <c r="R16" s="1779"/>
      <c r="S16" s="2034" t="s">
        <v>1666</v>
      </c>
      <c r="T16" s="2035"/>
      <c r="U16" s="2036"/>
      <c r="V16" s="1615"/>
      <c r="W16" s="1595"/>
      <c r="X16" s="1595"/>
      <c r="Y16" s="1595"/>
      <c r="Z16" s="1595"/>
    </row>
    <row r="17" spans="1:26" s="1585" customFormat="1" ht="15.75">
      <c r="A17" s="1623"/>
      <c r="B17" s="1756" t="s">
        <v>1545</v>
      </c>
      <c r="C17" s="1630"/>
      <c r="D17" s="1631"/>
      <c r="E17" s="1587"/>
      <c r="F17" s="1926">
        <f t="shared" si="0"/>
        <v>110000</v>
      </c>
      <c r="G17" s="1925">
        <f t="shared" si="1"/>
        <v>61572</v>
      </c>
      <c r="H17" s="1587"/>
      <c r="I17" s="1926">
        <f t="shared" si="2"/>
        <v>0</v>
      </c>
      <c r="J17" s="1925">
        <f t="shared" si="3"/>
        <v>0</v>
      </c>
      <c r="K17" s="1797"/>
      <c r="L17" s="1925">
        <f t="shared" si="4"/>
        <v>0</v>
      </c>
      <c r="M17" s="1797"/>
      <c r="N17" s="1799">
        <f t="shared" si="5"/>
        <v>61572</v>
      </c>
      <c r="O17" s="1944"/>
      <c r="P17" s="1926">
        <f>+ROUND(OTCHET!E79+OTCHET!E80,0)</f>
        <v>110000</v>
      </c>
      <c r="Q17" s="1925">
        <f>+ROUND(OTCHET!F79+OTCHET!F80,0)</f>
        <v>61572</v>
      </c>
      <c r="R17" s="1779"/>
      <c r="S17" s="2034" t="s">
        <v>1667</v>
      </c>
      <c r="T17" s="2035"/>
      <c r="U17" s="2036"/>
      <c r="V17" s="1615"/>
      <c r="W17" s="1595"/>
      <c r="X17" s="1595"/>
      <c r="Y17" s="1595"/>
      <c r="Z17" s="1595"/>
    </row>
    <row r="18" spans="1:26" s="1585" customFormat="1" ht="15.75">
      <c r="A18" s="1623"/>
      <c r="B18" s="1756" t="s">
        <v>1668</v>
      </c>
      <c r="C18" s="1630"/>
      <c r="D18" s="1631"/>
      <c r="E18" s="1587"/>
      <c r="F18" s="1926">
        <f t="shared" si="0"/>
        <v>0</v>
      </c>
      <c r="G18" s="1925">
        <f t="shared" si="1"/>
        <v>0</v>
      </c>
      <c r="H18" s="1587"/>
      <c r="I18" s="1926">
        <f t="shared" si="2"/>
        <v>0</v>
      </c>
      <c r="J18" s="1925">
        <f t="shared" si="3"/>
        <v>0</v>
      </c>
      <c r="K18" s="1797"/>
      <c r="L18" s="1925">
        <f t="shared" si="4"/>
        <v>0</v>
      </c>
      <c r="M18" s="1797"/>
      <c r="N18" s="1799">
        <f t="shared" si="5"/>
        <v>0</v>
      </c>
      <c r="O18" s="1944"/>
      <c r="P18" s="1926">
        <f>+ROUND(OTCHET!E136++OTCHET!E137,0)</f>
        <v>0</v>
      </c>
      <c r="Q18" s="1925">
        <f>+ROUND(OTCHET!F136++OTCHET!F137,0)</f>
        <v>0</v>
      </c>
      <c r="R18" s="1779"/>
      <c r="S18" s="2034" t="s">
        <v>1669</v>
      </c>
      <c r="T18" s="2035"/>
      <c r="U18" s="2036"/>
      <c r="V18" s="1615"/>
      <c r="W18" s="1595"/>
      <c r="X18" s="1595"/>
      <c r="Y18" s="1595"/>
      <c r="Z18" s="1595"/>
    </row>
    <row r="19" spans="1:26" s="1585" customFormat="1" ht="15.75">
      <c r="A19" s="1623"/>
      <c r="B19" s="1756" t="s">
        <v>1546</v>
      </c>
      <c r="C19" s="1630"/>
      <c r="D19" s="1631"/>
      <c r="E19" s="1587"/>
      <c r="F19" s="1926">
        <f t="shared" si="0"/>
        <v>0</v>
      </c>
      <c r="G19" s="1925">
        <f t="shared" si="1"/>
        <v>0</v>
      </c>
      <c r="H19" s="1587"/>
      <c r="I19" s="1926">
        <f t="shared" si="2"/>
        <v>0</v>
      </c>
      <c r="J19" s="1925">
        <f t="shared" si="3"/>
        <v>0</v>
      </c>
      <c r="K19" s="1797"/>
      <c r="L19" s="1925">
        <f t="shared" si="4"/>
        <v>0</v>
      </c>
      <c r="M19" s="1797"/>
      <c r="N19" s="1799">
        <f t="shared" si="5"/>
        <v>0</v>
      </c>
      <c r="O19" s="1944"/>
      <c r="P19" s="1926">
        <f>+ROUND(+SUM(OTCHET!E82:E89),0)</f>
        <v>0</v>
      </c>
      <c r="Q19" s="1925">
        <f>+ROUND(+SUM(OTCHET!F82:F89),0)</f>
        <v>0</v>
      </c>
      <c r="R19" s="1779"/>
      <c r="S19" s="2034" t="s">
        <v>1670</v>
      </c>
      <c r="T19" s="2035"/>
      <c r="U19" s="2036"/>
      <c r="V19" s="1615"/>
      <c r="W19" s="1595"/>
      <c r="X19" s="1595"/>
      <c r="Y19" s="1595"/>
      <c r="Z19" s="1595"/>
    </row>
    <row r="20" spans="1:26" s="1585" customFormat="1" ht="15.75">
      <c r="A20" s="1623"/>
      <c r="B20" s="1756" t="s">
        <v>1547</v>
      </c>
      <c r="C20" s="1630"/>
      <c r="D20" s="1631"/>
      <c r="E20" s="1587"/>
      <c r="F20" s="1926">
        <f t="shared" si="0"/>
        <v>0</v>
      </c>
      <c r="G20" s="1925">
        <f t="shared" si="1"/>
        <v>0</v>
      </c>
      <c r="H20" s="1587"/>
      <c r="I20" s="1926">
        <f t="shared" si="2"/>
        <v>0</v>
      </c>
      <c r="J20" s="1925">
        <f t="shared" si="3"/>
        <v>0</v>
      </c>
      <c r="K20" s="1797"/>
      <c r="L20" s="1925">
        <f t="shared" si="4"/>
        <v>0</v>
      </c>
      <c r="M20" s="1797"/>
      <c r="N20" s="1799">
        <f t="shared" si="5"/>
        <v>0</v>
      </c>
      <c r="O20" s="1944"/>
      <c r="P20" s="1926">
        <f>+ROUND(OTCHET!E76+OTCHET!E77+OTCHET!E81,0)</f>
        <v>0</v>
      </c>
      <c r="Q20" s="1925">
        <f>+ROUND(OTCHET!F76+OTCHET!F77+OTCHET!F81,0)</f>
        <v>0</v>
      </c>
      <c r="R20" s="1779"/>
      <c r="S20" s="2034" t="s">
        <v>1671</v>
      </c>
      <c r="T20" s="2035"/>
      <c r="U20" s="2036"/>
      <c r="V20" s="1615"/>
      <c r="W20" s="1595"/>
      <c r="X20" s="1595"/>
      <c r="Y20" s="1595"/>
      <c r="Z20" s="1595"/>
    </row>
    <row r="21" spans="1:26" s="1585" customFormat="1" ht="15.75">
      <c r="A21" s="1623"/>
      <c r="B21" s="1759" t="s">
        <v>1548</v>
      </c>
      <c r="C21" s="1632"/>
      <c r="D21" s="1633"/>
      <c r="E21" s="1587"/>
      <c r="F21" s="1833">
        <f t="shared" si="0"/>
        <v>14000</v>
      </c>
      <c r="G21" s="1832">
        <f t="shared" si="1"/>
        <v>1300</v>
      </c>
      <c r="H21" s="1587"/>
      <c r="I21" s="1833">
        <f t="shared" si="2"/>
        <v>0</v>
      </c>
      <c r="J21" s="1832">
        <f t="shared" si="3"/>
        <v>0</v>
      </c>
      <c r="K21" s="1797"/>
      <c r="L21" s="1832">
        <f t="shared" si="4"/>
        <v>0</v>
      </c>
      <c r="M21" s="1797"/>
      <c r="N21" s="1800">
        <f t="shared" si="5"/>
        <v>1300</v>
      </c>
      <c r="O21" s="1944"/>
      <c r="P21" s="1833">
        <f>+ROUND(OTCHET!E113+OTCHET!E114+OTCHET!E115+OTCHET!E119,0)</f>
        <v>14000</v>
      </c>
      <c r="Q21" s="1832">
        <f>+ROUND(OTCHET!F113+OTCHET!F114+OTCHET!F115+OTCHET!F119,0)</f>
        <v>1300</v>
      </c>
      <c r="R21" s="1779"/>
      <c r="S21" s="2037" t="s">
        <v>1672</v>
      </c>
      <c r="T21" s="2038"/>
      <c r="U21" s="2039"/>
      <c r="V21" s="1615"/>
      <c r="W21" s="1595"/>
      <c r="X21" s="1595"/>
      <c r="Y21" s="1595"/>
      <c r="Z21" s="1595"/>
    </row>
    <row r="22" spans="1:26" s="1585" customFormat="1" ht="15.75">
      <c r="A22" s="1623"/>
      <c r="B22" s="1634" t="s">
        <v>1549</v>
      </c>
      <c r="C22" s="1635"/>
      <c r="D22" s="1636"/>
      <c r="E22" s="1587"/>
      <c r="F22" s="1802">
        <f>+ROUND(+SUM(F13:F21),0)</f>
        <v>132000</v>
      </c>
      <c r="G22" s="1801">
        <f>+ROUND(+SUM(G13:G21),0)</f>
        <v>69922</v>
      </c>
      <c r="H22" s="1587"/>
      <c r="I22" s="1802">
        <f>+ROUND(+SUM(I13:I21),0)</f>
        <v>0</v>
      </c>
      <c r="J22" s="1801">
        <f>+ROUND(+SUM(J13:J21),0)</f>
        <v>0</v>
      </c>
      <c r="K22" s="1797"/>
      <c r="L22" s="1801">
        <f>+ROUND(+SUM(L13:L21),0)</f>
        <v>0</v>
      </c>
      <c r="M22" s="1797"/>
      <c r="N22" s="1803">
        <f>+ROUND(+SUM(N13:N21),0)</f>
        <v>69922</v>
      </c>
      <c r="O22" s="1944"/>
      <c r="P22" s="1802">
        <f>+ROUND(+SUM(P13:P21),0)</f>
        <v>132000</v>
      </c>
      <c r="Q22" s="1801">
        <f>+ROUND(+SUM(Q13:Q21),0)</f>
        <v>69922</v>
      </c>
      <c r="R22" s="1779"/>
      <c r="S22" s="2040" t="s">
        <v>1673</v>
      </c>
      <c r="T22" s="2041"/>
      <c r="U22" s="2042"/>
      <c r="V22" s="1615"/>
      <c r="W22" s="1595"/>
      <c r="X22" s="1595"/>
      <c r="Y22" s="1595"/>
      <c r="Z22" s="1595"/>
    </row>
    <row r="23" spans="1:26" s="1585" customFormat="1" ht="15.75">
      <c r="A23" s="1623"/>
      <c r="B23" s="1760" t="s">
        <v>1654</v>
      </c>
      <c r="C23" s="1637"/>
      <c r="D23" s="1638"/>
      <c r="E23" s="1587"/>
      <c r="F23" s="1795"/>
      <c r="G23" s="1804"/>
      <c r="H23" s="1587"/>
      <c r="I23" s="1795"/>
      <c r="J23" s="1804"/>
      <c r="K23" s="1797"/>
      <c r="L23" s="1804"/>
      <c r="M23" s="1797"/>
      <c r="N23" s="1805"/>
      <c r="O23" s="1944"/>
      <c r="P23" s="1795"/>
      <c r="Q23" s="1804"/>
      <c r="R23" s="1779"/>
      <c r="S23" s="1760" t="s">
        <v>1654</v>
      </c>
      <c r="T23" s="1637"/>
      <c r="U23" s="1638"/>
      <c r="V23" s="1615"/>
      <c r="W23" s="1595"/>
      <c r="X23" s="1595"/>
      <c r="Y23" s="1595"/>
      <c r="Z23" s="1595"/>
    </row>
    <row r="24" spans="1:26" s="1585" customFormat="1" ht="15.75">
      <c r="A24" s="1623"/>
      <c r="B24" s="1761" t="s">
        <v>1550</v>
      </c>
      <c r="C24" s="1639"/>
      <c r="D24" s="1640"/>
      <c r="E24" s="1587"/>
      <c r="F24" s="1796">
        <f>+IF($P$2=0,$P24,0)</f>
        <v>150000</v>
      </c>
      <c r="G24" s="1824">
        <f>+IF($P$2=0,$Q24,0)</f>
        <v>0</v>
      </c>
      <c r="H24" s="1587"/>
      <c r="I24" s="1796">
        <f>+IF(OR($P$2=98,$P$2=42,$P$2=96,$P$2=97),$P24,0)</f>
        <v>0</v>
      </c>
      <c r="J24" s="1824">
        <f>+IF(OR($P$2=98,$P$2=42,$P$2=96,$P$2=97),$Q24,0)</f>
        <v>0</v>
      </c>
      <c r="K24" s="1797"/>
      <c r="L24" s="1824">
        <f>+IF($P$2=33,$Q24,0)</f>
        <v>0</v>
      </c>
      <c r="M24" s="1797"/>
      <c r="N24" s="1798">
        <f>+ROUND(+G24+J24+L24,0)</f>
        <v>0</v>
      </c>
      <c r="O24" s="1944"/>
      <c r="P24" s="1796">
        <f>+ROUND(OTCHET!E134,0)</f>
        <v>150000</v>
      </c>
      <c r="Q24" s="1824">
        <f>+ROUND(OTCHET!F134,0)</f>
        <v>0</v>
      </c>
      <c r="R24" s="1779"/>
      <c r="S24" s="2031" t="s">
        <v>1674</v>
      </c>
      <c r="T24" s="2032"/>
      <c r="U24" s="2033"/>
      <c r="V24" s="1615"/>
      <c r="W24" s="1595"/>
      <c r="X24" s="1595"/>
      <c r="Y24" s="1595"/>
      <c r="Z24" s="1595"/>
    </row>
    <row r="25" spans="1:26" s="1585" customFormat="1" ht="15.75">
      <c r="A25" s="1623"/>
      <c r="B25" s="1756" t="s">
        <v>1551</v>
      </c>
      <c r="C25" s="1630"/>
      <c r="D25" s="1631"/>
      <c r="E25" s="1587"/>
      <c r="F25" s="1926">
        <f>+IF($P$2=0,$P25,0)</f>
        <v>0</v>
      </c>
      <c r="G25" s="1925">
        <f>+IF($P$2=0,$Q25,0)</f>
        <v>0</v>
      </c>
      <c r="H25" s="1587"/>
      <c r="I25" s="1926">
        <f>+IF(OR($P$2=98,$P$2=42,$P$2=96,$P$2=97),$P25,0)</f>
        <v>0</v>
      </c>
      <c r="J25" s="1925">
        <f>+IF(OR($P$2=98,$P$2=42,$P$2=96,$P$2=97),$Q25,0)</f>
        <v>0</v>
      </c>
      <c r="K25" s="1797"/>
      <c r="L25" s="1925">
        <f>+IF($P$2=33,$Q25,0)</f>
        <v>0</v>
      </c>
      <c r="M25" s="1797"/>
      <c r="N25" s="1799">
        <f>+ROUND(+G25+J25+L25,0)</f>
        <v>0</v>
      </c>
      <c r="O25" s="1944"/>
      <c r="P25" s="1926">
        <f>+ROUND(+SUM(OTCHET!E125:E133)+OTCHET!E135,0)</f>
        <v>0</v>
      </c>
      <c r="Q25" s="1925">
        <f>+ROUND(+SUM(OTCHET!F125:F133)+OTCHET!F135,0)</f>
        <v>0</v>
      </c>
      <c r="R25" s="1779"/>
      <c r="S25" s="2034" t="s">
        <v>1675</v>
      </c>
      <c r="T25" s="2035"/>
      <c r="U25" s="2036"/>
      <c r="V25" s="1615"/>
      <c r="W25" s="1595"/>
      <c r="X25" s="1595"/>
      <c r="Y25" s="1595"/>
      <c r="Z25" s="1595"/>
    </row>
    <row r="26" spans="1:26" s="1585" customFormat="1" ht="15.75">
      <c r="A26" s="1623"/>
      <c r="B26" s="1759" t="s">
        <v>1655</v>
      </c>
      <c r="C26" s="1632"/>
      <c r="D26" s="1633"/>
      <c r="E26" s="1587"/>
      <c r="F26" s="1833">
        <f>+IF($P$2=0,$P26,0)</f>
        <v>0</v>
      </c>
      <c r="G26" s="1832">
        <f>+IF($P$2=0,$Q26,0)</f>
        <v>0</v>
      </c>
      <c r="H26" s="1587"/>
      <c r="I26" s="1833">
        <f>+IF(OR($P$2=98,$P$2=42,$P$2=96,$P$2=97),$P26,0)</f>
        <v>0</v>
      </c>
      <c r="J26" s="1832">
        <f>+IF(OR($P$2=98,$P$2=42,$P$2=96,$P$2=97),$Q26,0)</f>
        <v>0</v>
      </c>
      <c r="K26" s="1797"/>
      <c r="L26" s="1832">
        <f>+IF($P$2=33,$Q26,0)</f>
        <v>0</v>
      </c>
      <c r="M26" s="1797"/>
      <c r="N26" s="1800">
        <f>+ROUND(+G26+J26+L26,0)</f>
        <v>0</v>
      </c>
      <c r="O26" s="1944"/>
      <c r="P26" s="1833">
        <f>+ROUND(+OTCHET!E109,0)</f>
        <v>0</v>
      </c>
      <c r="Q26" s="1832">
        <f>+ROUND(+OTCHET!F109,0)</f>
        <v>0</v>
      </c>
      <c r="R26" s="1779"/>
      <c r="S26" s="2037" t="s">
        <v>1676</v>
      </c>
      <c r="T26" s="2038"/>
      <c r="U26" s="2039"/>
      <c r="V26" s="1615"/>
      <c r="W26" s="1595"/>
      <c r="X26" s="1595"/>
      <c r="Y26" s="1595"/>
      <c r="Z26" s="1595"/>
    </row>
    <row r="27" spans="1:26" s="1585" customFormat="1" ht="15.75">
      <c r="A27" s="1623"/>
      <c r="B27" s="1634" t="s">
        <v>1552</v>
      </c>
      <c r="C27" s="1635"/>
      <c r="D27" s="1636"/>
      <c r="E27" s="1587"/>
      <c r="F27" s="1802">
        <f>+ROUND(+SUM(F24:F26),0)</f>
        <v>150000</v>
      </c>
      <c r="G27" s="1801">
        <f>+ROUND(+SUM(G24:G26),0)</f>
        <v>0</v>
      </c>
      <c r="H27" s="1587"/>
      <c r="I27" s="1802">
        <f>+ROUND(+SUM(I24:I26),0)</f>
        <v>0</v>
      </c>
      <c r="J27" s="1801">
        <f>+ROUND(+SUM(J24:J26),0)</f>
        <v>0</v>
      </c>
      <c r="K27" s="1797"/>
      <c r="L27" s="1801">
        <f>+ROUND(+SUM(L24:L26),0)</f>
        <v>0</v>
      </c>
      <c r="M27" s="1797"/>
      <c r="N27" s="1803">
        <f>+ROUND(+SUM(N24:N26),0)</f>
        <v>0</v>
      </c>
      <c r="O27" s="1944"/>
      <c r="P27" s="1802">
        <f>+ROUND(+SUM(P24:P26),0)</f>
        <v>150000</v>
      </c>
      <c r="Q27" s="1801">
        <f>+ROUND(+SUM(Q24:Q26),0)</f>
        <v>0</v>
      </c>
      <c r="R27" s="1779"/>
      <c r="S27" s="2040" t="s">
        <v>1677</v>
      </c>
      <c r="T27" s="2041"/>
      <c r="U27" s="2042"/>
      <c r="V27" s="1615"/>
      <c r="W27" s="1595"/>
      <c r="X27" s="1595"/>
      <c r="Y27" s="1595"/>
      <c r="Z27" s="1595"/>
    </row>
    <row r="28" spans="1:26" s="1585" customFormat="1" ht="6" customHeight="1">
      <c r="A28" s="1623"/>
      <c r="B28" s="1641"/>
      <c r="C28" s="1642"/>
      <c r="D28" s="1643"/>
      <c r="E28" s="1587"/>
      <c r="F28" s="1807"/>
      <c r="G28" s="1806"/>
      <c r="H28" s="1587"/>
      <c r="I28" s="1807"/>
      <c r="J28" s="1806"/>
      <c r="K28" s="1797"/>
      <c r="L28" s="1806"/>
      <c r="M28" s="1797"/>
      <c r="N28" s="1808"/>
      <c r="O28" s="1944"/>
      <c r="P28" s="1807"/>
      <c r="Q28" s="1806"/>
      <c r="R28" s="1779"/>
      <c r="S28" s="1878"/>
      <c r="T28" s="1879"/>
      <c r="U28" s="1880"/>
      <c r="V28" s="1615"/>
      <c r="W28" s="1595"/>
      <c r="X28" s="1595"/>
      <c r="Y28" s="1595"/>
      <c r="Z28" s="1595"/>
    </row>
    <row r="29" spans="1:26" s="1585" customFormat="1" ht="15.75" hidden="1">
      <c r="A29" s="1623"/>
      <c r="B29" s="1762" t="s">
        <v>1553</v>
      </c>
      <c r="C29" s="1644"/>
      <c r="D29" s="1645"/>
      <c r="E29" s="1587"/>
      <c r="F29" s="1810"/>
      <c r="G29" s="1809"/>
      <c r="H29" s="1587"/>
      <c r="I29" s="1810"/>
      <c r="J29" s="1809"/>
      <c r="K29" s="1797"/>
      <c r="L29" s="1809"/>
      <c r="M29" s="1797"/>
      <c r="N29" s="1811"/>
      <c r="O29" s="1944"/>
      <c r="P29" s="1810"/>
      <c r="Q29" s="1809"/>
      <c r="R29" s="1779"/>
      <c r="S29" s="1881"/>
      <c r="T29" s="1882"/>
      <c r="U29" s="1883"/>
      <c r="V29" s="1615"/>
      <c r="W29" s="1595"/>
      <c r="X29" s="1595"/>
      <c r="Y29" s="1595"/>
      <c r="Z29" s="1595"/>
    </row>
    <row r="30" spans="1:26" s="1585" customFormat="1" ht="15.75" hidden="1">
      <c r="A30" s="1623"/>
      <c r="B30" s="1763" t="s">
        <v>1554</v>
      </c>
      <c r="C30" s="1646"/>
      <c r="D30" s="1647"/>
      <c r="E30" s="1587"/>
      <c r="F30" s="1813"/>
      <c r="G30" s="1812"/>
      <c r="H30" s="1587"/>
      <c r="I30" s="1813"/>
      <c r="J30" s="1812"/>
      <c r="K30" s="1797"/>
      <c r="L30" s="1812"/>
      <c r="M30" s="1797"/>
      <c r="N30" s="1814"/>
      <c r="O30" s="1944"/>
      <c r="P30" s="1813"/>
      <c r="Q30" s="1812"/>
      <c r="R30" s="1779"/>
      <c r="S30" s="1884"/>
      <c r="T30" s="1885"/>
      <c r="U30" s="1886"/>
      <c r="V30" s="1615"/>
      <c r="W30" s="1595"/>
      <c r="X30" s="1595"/>
      <c r="Y30" s="1595"/>
      <c r="Z30" s="1595"/>
    </row>
    <row r="31" spans="1:26" s="1585" customFormat="1" ht="15.75" hidden="1">
      <c r="A31" s="1623"/>
      <c r="B31" s="1764" t="s">
        <v>1555</v>
      </c>
      <c r="C31" s="1646"/>
      <c r="D31" s="1647"/>
      <c r="E31" s="1587"/>
      <c r="F31" s="1816"/>
      <c r="G31" s="1815"/>
      <c r="H31" s="1587"/>
      <c r="I31" s="1816"/>
      <c r="J31" s="1815"/>
      <c r="K31" s="1797"/>
      <c r="L31" s="1815"/>
      <c r="M31" s="1797"/>
      <c r="N31" s="1817"/>
      <c r="O31" s="1944"/>
      <c r="P31" s="1816"/>
      <c r="Q31" s="1815"/>
      <c r="R31" s="1779"/>
      <c r="S31" s="1887"/>
      <c r="T31" s="1888"/>
      <c r="U31" s="1889"/>
      <c r="V31" s="1615"/>
      <c r="W31" s="1595"/>
      <c r="X31" s="1595"/>
      <c r="Y31" s="1595"/>
      <c r="Z31" s="1595"/>
    </row>
    <row r="32" spans="1:26" s="1585" customFormat="1" ht="15.75" hidden="1">
      <c r="A32" s="1623"/>
      <c r="B32" s="1764" t="s">
        <v>1556</v>
      </c>
      <c r="C32" s="1646"/>
      <c r="D32" s="1647"/>
      <c r="E32" s="1587"/>
      <c r="F32" s="1816"/>
      <c r="G32" s="1815"/>
      <c r="H32" s="1587"/>
      <c r="I32" s="1816"/>
      <c r="J32" s="1815"/>
      <c r="K32" s="1797"/>
      <c r="L32" s="1815"/>
      <c r="M32" s="1797"/>
      <c r="N32" s="1817"/>
      <c r="O32" s="1944"/>
      <c r="P32" s="1816"/>
      <c r="Q32" s="1815"/>
      <c r="R32" s="1779"/>
      <c r="S32" s="1887"/>
      <c r="T32" s="1888"/>
      <c r="U32" s="1889"/>
      <c r="V32" s="1615"/>
      <c r="W32" s="1595"/>
      <c r="X32" s="1595"/>
      <c r="Y32" s="1595"/>
      <c r="Z32" s="1595"/>
    </row>
    <row r="33" spans="1:26" s="1585" customFormat="1" ht="15.75" hidden="1">
      <c r="A33" s="1623"/>
      <c r="B33" s="1765" t="s">
        <v>1557</v>
      </c>
      <c r="C33" s="1646"/>
      <c r="D33" s="1647"/>
      <c r="E33" s="1587"/>
      <c r="F33" s="1819"/>
      <c r="G33" s="1818"/>
      <c r="H33" s="1587"/>
      <c r="I33" s="1819"/>
      <c r="J33" s="1818"/>
      <c r="K33" s="1797"/>
      <c r="L33" s="1818"/>
      <c r="M33" s="1797"/>
      <c r="N33" s="1820"/>
      <c r="O33" s="1944"/>
      <c r="P33" s="1819"/>
      <c r="Q33" s="1818"/>
      <c r="R33" s="1779"/>
      <c r="S33" s="1890"/>
      <c r="T33" s="1891"/>
      <c r="U33" s="1892"/>
      <c r="V33" s="1615"/>
      <c r="W33" s="1595"/>
      <c r="X33" s="1595"/>
      <c r="Y33" s="1595"/>
      <c r="Z33" s="1595"/>
    </row>
    <row r="34" spans="1:26" s="1585" customFormat="1" ht="15.75">
      <c r="A34" s="1623"/>
      <c r="B34" s="1634" t="s">
        <v>1558</v>
      </c>
      <c r="C34" s="1635"/>
      <c r="D34" s="1636"/>
      <c r="E34" s="1587"/>
      <c r="F34" s="1802">
        <f>+IF($P$2=0,$P34,0)</f>
        <v>0</v>
      </c>
      <c r="G34" s="1801">
        <f>+IF($P$2=0,$Q34,0)</f>
        <v>-10672</v>
      </c>
      <c r="H34" s="1587"/>
      <c r="I34" s="1802">
        <f>+IF(OR($P$2=98,$P$2=42,$P$2=96,$P$2=97),$P34,0)</f>
        <v>0</v>
      </c>
      <c r="J34" s="1801">
        <f>+IF(OR($P$2=98,$P$2=42,$P$2=96,$P$2=97),$Q34,0)</f>
        <v>0</v>
      </c>
      <c r="K34" s="1797"/>
      <c r="L34" s="1801">
        <f>+IF($P$2=33,$Q34,0)</f>
        <v>0</v>
      </c>
      <c r="M34" s="1797"/>
      <c r="N34" s="1803">
        <f t="shared" ref="N34:N39" si="6">+ROUND(+G34+J34+L34,0)</f>
        <v>-10672</v>
      </c>
      <c r="O34" s="1944"/>
      <c r="P34" s="1802">
        <f>+ROUND(+OTCHET!E120+OTCHET!E118,0)</f>
        <v>0</v>
      </c>
      <c r="Q34" s="1801">
        <f>+ROUND(+OTCHET!F120+OTCHET!F118,0)</f>
        <v>-10672</v>
      </c>
      <c r="R34" s="1779"/>
      <c r="S34" s="2040" t="s">
        <v>1678</v>
      </c>
      <c r="T34" s="2041"/>
      <c r="U34" s="2042"/>
      <c r="V34" s="1615"/>
      <c r="W34" s="1595"/>
      <c r="X34" s="1595"/>
      <c r="Y34" s="1595"/>
      <c r="Z34" s="1595"/>
    </row>
    <row r="35" spans="1:26" s="1585" customFormat="1" ht="15.75">
      <c r="A35" s="1623"/>
      <c r="B35" s="1766" t="s">
        <v>1559</v>
      </c>
      <c r="C35" s="1648"/>
      <c r="D35" s="1649"/>
      <c r="E35" s="1587"/>
      <c r="F35" s="1928">
        <f>+IF($P$2=0,$P35,0)</f>
        <v>0</v>
      </c>
      <c r="G35" s="1927">
        <f>+IF($P$2=0,$Q35,0)</f>
        <v>-5697</v>
      </c>
      <c r="H35" s="1587"/>
      <c r="I35" s="1928">
        <f>+IF(OR($P$2=98,$P$2=42,$P$2=96,$P$2=97),$P35,0)</f>
        <v>0</v>
      </c>
      <c r="J35" s="1927">
        <f>+IF(OR($P$2=98,$P$2=42,$P$2=96,$P$2=97),$Q35,0)</f>
        <v>0</v>
      </c>
      <c r="K35" s="1797"/>
      <c r="L35" s="1927">
        <f>+IF($P$2=33,$Q35,0)</f>
        <v>0</v>
      </c>
      <c r="M35" s="1797"/>
      <c r="N35" s="1821">
        <f t="shared" si="6"/>
        <v>-5697</v>
      </c>
      <c r="O35" s="1944"/>
      <c r="P35" s="1928">
        <f>+ROUND(OTCHET!E121,0)</f>
        <v>0</v>
      </c>
      <c r="Q35" s="1927">
        <f>+ROUND(OTCHET!F121,0)</f>
        <v>-5697</v>
      </c>
      <c r="R35" s="1779"/>
      <c r="S35" s="2043" t="s">
        <v>1679</v>
      </c>
      <c r="T35" s="2044"/>
      <c r="U35" s="2045"/>
      <c r="V35" s="1615"/>
      <c r="W35" s="1595"/>
      <c r="X35" s="1595"/>
      <c r="Y35" s="1595"/>
      <c r="Z35" s="1595"/>
    </row>
    <row r="36" spans="1:26" s="1585" customFormat="1" ht="15.75">
      <c r="A36" s="1623"/>
      <c r="B36" s="1767" t="s">
        <v>1560</v>
      </c>
      <c r="C36" s="1650"/>
      <c r="D36" s="1651"/>
      <c r="E36" s="1587"/>
      <c r="F36" s="1930">
        <f>+IF($P$2=0,$P36,0)</f>
        <v>0</v>
      </c>
      <c r="G36" s="1929">
        <f>+IF($P$2=0,$Q36,0)</f>
        <v>-4975</v>
      </c>
      <c r="H36" s="1587"/>
      <c r="I36" s="1930">
        <f>+IF(OR($P$2=98,$P$2=42,$P$2=96,$P$2=97),$P36,0)</f>
        <v>0</v>
      </c>
      <c r="J36" s="1929">
        <f>+IF(OR($P$2=98,$P$2=42,$P$2=96,$P$2=97),$Q36,0)</f>
        <v>0</v>
      </c>
      <c r="K36" s="1797"/>
      <c r="L36" s="1929">
        <f>+IF($P$2=33,$Q36,0)</f>
        <v>0</v>
      </c>
      <c r="M36" s="1797"/>
      <c r="N36" s="1822">
        <f t="shared" si="6"/>
        <v>-4975</v>
      </c>
      <c r="O36" s="1944"/>
      <c r="P36" s="1930">
        <f>+ROUND(OTCHET!E122,0)</f>
        <v>0</v>
      </c>
      <c r="Q36" s="1929">
        <f>+ROUND(OTCHET!F122,0)</f>
        <v>-4975</v>
      </c>
      <c r="R36" s="1779"/>
      <c r="S36" s="2046" t="s">
        <v>1680</v>
      </c>
      <c r="T36" s="2047"/>
      <c r="U36" s="2048"/>
      <c r="V36" s="1615"/>
      <c r="W36" s="1595"/>
      <c r="X36" s="1595"/>
      <c r="Y36" s="1595"/>
      <c r="Z36" s="1595"/>
    </row>
    <row r="37" spans="1:26" s="1585" customFormat="1" ht="15.75">
      <c r="A37" s="1623"/>
      <c r="B37" s="1768" t="s">
        <v>1561</v>
      </c>
      <c r="C37" s="1652"/>
      <c r="D37" s="1653"/>
      <c r="E37" s="1587"/>
      <c r="F37" s="1932">
        <f>+IF($P$2=0,$P37,0)</f>
        <v>0</v>
      </c>
      <c r="G37" s="1931">
        <f>+IF($P$2=0,$Q37,0)</f>
        <v>0</v>
      </c>
      <c r="H37" s="1587"/>
      <c r="I37" s="1932">
        <f>+IF(OR($P$2=98,$P$2=42,$P$2=96,$P$2=97),$P37,0)</f>
        <v>0</v>
      </c>
      <c r="J37" s="1931">
        <f>+IF(OR($P$2=98,$P$2=42,$P$2=96,$P$2=97),$Q37,0)</f>
        <v>0</v>
      </c>
      <c r="K37" s="1797"/>
      <c r="L37" s="1931">
        <f>+IF($P$2=33,$Q37,0)</f>
        <v>0</v>
      </c>
      <c r="M37" s="1797"/>
      <c r="N37" s="1823">
        <f t="shared" si="6"/>
        <v>0</v>
      </c>
      <c r="O37" s="1944"/>
      <c r="P37" s="1932">
        <f>+ROUND(OTCHET!E123,0)</f>
        <v>0</v>
      </c>
      <c r="Q37" s="1931">
        <f>+ROUND(OTCHET!F123,0)</f>
        <v>0</v>
      </c>
      <c r="R37" s="1779"/>
      <c r="S37" s="2049" t="s">
        <v>1681</v>
      </c>
      <c r="T37" s="2050"/>
      <c r="U37" s="2051"/>
      <c r="V37" s="1615"/>
      <c r="W37" s="1595"/>
      <c r="X37" s="1595"/>
      <c r="Y37" s="1595"/>
      <c r="Z37" s="1595"/>
    </row>
    <row r="38" spans="1:26" s="1585" customFormat="1" ht="6" customHeight="1">
      <c r="A38" s="1623"/>
      <c r="B38" s="1654"/>
      <c r="C38" s="1655"/>
      <c r="D38" s="1656"/>
      <c r="E38" s="1587"/>
      <c r="F38" s="1807"/>
      <c r="G38" s="1806"/>
      <c r="H38" s="1587"/>
      <c r="I38" s="1807"/>
      <c r="J38" s="1806"/>
      <c r="K38" s="1797"/>
      <c r="L38" s="1806"/>
      <c r="M38" s="1797"/>
      <c r="N38" s="1808"/>
      <c r="O38" s="1944"/>
      <c r="P38" s="1807"/>
      <c r="Q38" s="1806"/>
      <c r="R38" s="1779"/>
      <c r="S38" s="1893"/>
      <c r="T38" s="1894"/>
      <c r="U38" s="1895"/>
      <c r="V38" s="1615"/>
      <c r="W38" s="1595"/>
      <c r="X38" s="1595"/>
      <c r="Y38" s="1595"/>
      <c r="Z38" s="1595"/>
    </row>
    <row r="39" spans="1:26" s="1585" customFormat="1" ht="15.75">
      <c r="A39" s="1623"/>
      <c r="B39" s="1634" t="s">
        <v>1562</v>
      </c>
      <c r="C39" s="1635"/>
      <c r="D39" s="1636"/>
      <c r="E39" s="1587"/>
      <c r="F39" s="1802">
        <f>+IF($P$2=0,$P39,0)</f>
        <v>385</v>
      </c>
      <c r="G39" s="1801">
        <f>+IF($P$2=0,$Q39,0)</f>
        <v>385</v>
      </c>
      <c r="H39" s="1587"/>
      <c r="I39" s="1802">
        <f>+IF(OR($P$2=98,$P$2=42,$P$2=96,$P$2=97),$P39,0)</f>
        <v>0</v>
      </c>
      <c r="J39" s="1801">
        <f>+IF(OR($P$2=98,$P$2=42,$P$2=96,$P$2=97),$Q39,0)</f>
        <v>0</v>
      </c>
      <c r="K39" s="1797"/>
      <c r="L39" s="1801">
        <f>+IF($P$2=33,$Q39,0)</f>
        <v>0</v>
      </c>
      <c r="M39" s="1797"/>
      <c r="N39" s="1803">
        <f t="shared" si="6"/>
        <v>385</v>
      </c>
      <c r="O39" s="1944"/>
      <c r="P39" s="1802">
        <f>+ROUND(OTCHET!E116+OTCHET!E117,0)</f>
        <v>385</v>
      </c>
      <c r="Q39" s="1801">
        <f>+ROUND(OTCHET!F116+OTCHET!F117,0)</f>
        <v>385</v>
      </c>
      <c r="R39" s="1779"/>
      <c r="S39" s="2040" t="s">
        <v>1682</v>
      </c>
      <c r="T39" s="2041"/>
      <c r="U39" s="2042"/>
      <c r="V39" s="1615"/>
      <c r="W39" s="1595"/>
      <c r="X39" s="1595"/>
      <c r="Y39" s="1595"/>
      <c r="Z39" s="1595"/>
    </row>
    <row r="40" spans="1:26" s="1585" customFormat="1" ht="15.75">
      <c r="A40" s="1623"/>
      <c r="B40" s="1760" t="s">
        <v>1563</v>
      </c>
      <c r="C40" s="1637"/>
      <c r="D40" s="1638"/>
      <c r="E40" s="1587"/>
      <c r="F40" s="1795"/>
      <c r="G40" s="1804"/>
      <c r="H40" s="1587"/>
      <c r="I40" s="1795"/>
      <c r="J40" s="1804"/>
      <c r="K40" s="1797"/>
      <c r="L40" s="1804"/>
      <c r="M40" s="1797"/>
      <c r="N40" s="1805"/>
      <c r="O40" s="1944"/>
      <c r="P40" s="1795"/>
      <c r="Q40" s="1804"/>
      <c r="R40" s="1779"/>
      <c r="S40" s="1760" t="s">
        <v>1563</v>
      </c>
      <c r="T40" s="1637"/>
      <c r="U40" s="1638"/>
      <c r="V40" s="1615"/>
      <c r="W40" s="1595"/>
      <c r="X40" s="1595"/>
      <c r="Y40" s="1595"/>
      <c r="Z40" s="1595"/>
    </row>
    <row r="41" spans="1:26" s="1585" customFormat="1" ht="15.75">
      <c r="A41" s="1623"/>
      <c r="B41" s="1761" t="s">
        <v>1564</v>
      </c>
      <c r="C41" s="1639"/>
      <c r="D41" s="1640"/>
      <c r="E41" s="1587"/>
      <c r="F41" s="1796">
        <f>+IF($P$2=0,$P41,0)</f>
        <v>0</v>
      </c>
      <c r="G41" s="1824">
        <f>+IF($P$2=0,$Q41,0)</f>
        <v>0</v>
      </c>
      <c r="H41" s="1587"/>
      <c r="I41" s="1796">
        <f>+IF(OR($P$2=98,$P$2=42,$P$2=96,$P$2=97),$P41,0)</f>
        <v>0</v>
      </c>
      <c r="J41" s="1824">
        <f>+IF(OR($P$2=98,$P$2=42,$P$2=96,$P$2=97),$Q41,0)</f>
        <v>0</v>
      </c>
      <c r="K41" s="1797"/>
      <c r="L41" s="1824">
        <f>+IF($P$2=33,$Q41,0)</f>
        <v>0</v>
      </c>
      <c r="M41" s="1797"/>
      <c r="N41" s="1798">
        <f>+ROUND(+G41+J41+L41,0)</f>
        <v>0</v>
      </c>
      <c r="O41" s="1944"/>
      <c r="P41" s="1796">
        <f>+ROUND(OTCHET!E142+OTCHET!E143+OTCHET!E160+OTCHET!E161,0)</f>
        <v>0</v>
      </c>
      <c r="Q41" s="1824">
        <f>+ROUND(OTCHET!F142+OTCHET!F143+OTCHET!F160+OTCHET!F161,0)</f>
        <v>0</v>
      </c>
      <c r="R41" s="1779"/>
      <c r="S41" s="2031" t="s">
        <v>1683</v>
      </c>
      <c r="T41" s="2032"/>
      <c r="U41" s="2033"/>
      <c r="V41" s="1615"/>
      <c r="W41" s="1595"/>
      <c r="X41" s="1595"/>
      <c r="Y41" s="1595"/>
      <c r="Z41" s="1595"/>
    </row>
    <row r="42" spans="1:26" s="1585" customFormat="1" ht="15.75">
      <c r="A42" s="1623"/>
      <c r="B42" s="1756" t="s">
        <v>1565</v>
      </c>
      <c r="C42" s="1630"/>
      <c r="D42" s="1631"/>
      <c r="E42" s="1587"/>
      <c r="F42" s="1926">
        <f>+IF($P$2=0,$P42,0)</f>
        <v>0</v>
      </c>
      <c r="G42" s="1925">
        <f>+IF($P$2=0,$Q42,0)</f>
        <v>0</v>
      </c>
      <c r="H42" s="1587"/>
      <c r="I42" s="1926">
        <f>+IF(OR($P$2=98,$P$2=42,$P$2=96,$P$2=97),$P42,0)</f>
        <v>0</v>
      </c>
      <c r="J42" s="1925">
        <f>+IF(OR($P$2=98,$P$2=42,$P$2=96,$P$2=97),$Q42,0)</f>
        <v>0</v>
      </c>
      <c r="K42" s="1797"/>
      <c r="L42" s="1925">
        <f>+IF($P$2=33,$Q42,0)</f>
        <v>0</v>
      </c>
      <c r="M42" s="1797"/>
      <c r="N42" s="1799">
        <f>+ROUND(+G42+J42+L42,0)</f>
        <v>0</v>
      </c>
      <c r="O42" s="1944"/>
      <c r="P42" s="1926">
        <f>+ROUND(+SUM(OTCHET!E144:E149)+SUM(OTCHET!E162:E167),0)</f>
        <v>0</v>
      </c>
      <c r="Q42" s="1925">
        <f>+ROUND(+SUM(OTCHET!F144:F149)+SUM(OTCHET!F162:F167),0)</f>
        <v>0</v>
      </c>
      <c r="R42" s="1779"/>
      <c r="S42" s="2034" t="s">
        <v>1684</v>
      </c>
      <c r="T42" s="2035"/>
      <c r="U42" s="2036"/>
      <c r="V42" s="1615"/>
      <c r="W42" s="1595"/>
      <c r="X42" s="1595"/>
      <c r="Y42" s="1595"/>
      <c r="Z42" s="1595"/>
    </row>
    <row r="43" spans="1:26" s="1585" customFormat="1" ht="15.75">
      <c r="A43" s="1623"/>
      <c r="B43" s="1756" t="s">
        <v>2208</v>
      </c>
      <c r="C43" s="1630"/>
      <c r="D43" s="1631"/>
      <c r="E43" s="1587"/>
      <c r="F43" s="1926">
        <f>+IF($P$2=0,$P43,0)</f>
        <v>0</v>
      </c>
      <c r="G43" s="1925">
        <f>+IF($P$2=0,$Q43,0)</f>
        <v>0</v>
      </c>
      <c r="H43" s="1587"/>
      <c r="I43" s="1926">
        <f>+IF(OR($P$2=98,$P$2=42,$P$2=96,$P$2=97),$P43,0)</f>
        <v>0</v>
      </c>
      <c r="J43" s="1925">
        <f>+IF(OR($P$2=98,$P$2=42,$P$2=96,$P$2=97),$Q43,0)</f>
        <v>0</v>
      </c>
      <c r="K43" s="1797"/>
      <c r="L43" s="1925">
        <f>+IF($P$2=33,$Q43,0)</f>
        <v>0</v>
      </c>
      <c r="M43" s="1797"/>
      <c r="N43" s="1799">
        <f>+ROUND(+G43+J43+L43,0)</f>
        <v>0</v>
      </c>
      <c r="O43" s="1944"/>
      <c r="P43" s="1926">
        <f>+ROUND(OTCHET!E150,0)</f>
        <v>0</v>
      </c>
      <c r="Q43" s="1925">
        <f>+ROUND(OTCHET!F150,0)</f>
        <v>0</v>
      </c>
      <c r="R43" s="1779"/>
      <c r="S43" s="2034" t="s">
        <v>1685</v>
      </c>
      <c r="T43" s="2035"/>
      <c r="U43" s="2036"/>
      <c r="V43" s="1615"/>
      <c r="W43" s="1595"/>
      <c r="X43" s="1595"/>
      <c r="Y43" s="1595"/>
      <c r="Z43" s="1595"/>
    </row>
    <row r="44" spans="1:26" s="1585" customFormat="1" ht="15.75">
      <c r="A44" s="1623"/>
      <c r="B44" s="1759" t="s">
        <v>1566</v>
      </c>
      <c r="C44" s="1632"/>
      <c r="D44" s="1633"/>
      <c r="E44" s="1587"/>
      <c r="F44" s="1833">
        <f>+IF($P$2=0,$P44,0)</f>
        <v>0</v>
      </c>
      <c r="G44" s="1832">
        <f>+IF($P$2=0,$Q44,0)</f>
        <v>0</v>
      </c>
      <c r="H44" s="1587"/>
      <c r="I44" s="1833">
        <f>+IF(OR($P$2=98,$P$2=42,$P$2=96,$P$2=97),$P44,0)</f>
        <v>0</v>
      </c>
      <c r="J44" s="1832">
        <f>+IF(OR($P$2=98,$P$2=42,$P$2=96,$P$2=97),$Q44,0)</f>
        <v>0</v>
      </c>
      <c r="K44" s="1797"/>
      <c r="L44" s="1832">
        <f>+IF($P$2=33,$Q44,0)</f>
        <v>0</v>
      </c>
      <c r="M44" s="1797"/>
      <c r="N44" s="1800">
        <f>+ROUND(+G44+J44+L44,0)</f>
        <v>0</v>
      </c>
      <c r="O44" s="1944"/>
      <c r="P44" s="1833">
        <f>+ROUND(OTCHET!E138,0)</f>
        <v>0</v>
      </c>
      <c r="Q44" s="1832">
        <f>+ROUND(OTCHET!F138,0)</f>
        <v>0</v>
      </c>
      <c r="R44" s="1779"/>
      <c r="S44" s="2037" t="s">
        <v>1686</v>
      </c>
      <c r="T44" s="2038"/>
      <c r="U44" s="2039"/>
      <c r="V44" s="1615"/>
      <c r="W44" s="1595"/>
      <c r="X44" s="1595"/>
      <c r="Y44" s="1595"/>
      <c r="Z44" s="1595"/>
    </row>
    <row r="45" spans="1:26" s="1585" customFormat="1" ht="15.75">
      <c r="A45" s="1623"/>
      <c r="B45" s="1634" t="s">
        <v>1567</v>
      </c>
      <c r="C45" s="1635"/>
      <c r="D45" s="1636"/>
      <c r="E45" s="1587"/>
      <c r="F45" s="1802">
        <f>+ROUND(+SUM(F41:F44),0)</f>
        <v>0</v>
      </c>
      <c r="G45" s="1801">
        <f>+ROUND(+SUM(G41:G44),0)</f>
        <v>0</v>
      </c>
      <c r="H45" s="1587"/>
      <c r="I45" s="1802">
        <f>+ROUND(+SUM(I41:I44),0)</f>
        <v>0</v>
      </c>
      <c r="J45" s="1801">
        <f>+ROUND(+SUM(J41:J44),0)</f>
        <v>0</v>
      </c>
      <c r="K45" s="1797"/>
      <c r="L45" s="1801">
        <f>+ROUND(+SUM(L41:L44),0)</f>
        <v>0</v>
      </c>
      <c r="M45" s="1797"/>
      <c r="N45" s="1803">
        <f>+ROUND(+SUM(N41:N44),0)</f>
        <v>0</v>
      </c>
      <c r="O45" s="1944"/>
      <c r="P45" s="1802">
        <f>+ROUND(+SUM(P41:P44),0)</f>
        <v>0</v>
      </c>
      <c r="Q45" s="1801">
        <f>+ROUND(+SUM(Q41:Q44),0)</f>
        <v>0</v>
      </c>
      <c r="R45" s="1779"/>
      <c r="S45" s="2040" t="s">
        <v>1687</v>
      </c>
      <c r="T45" s="2041"/>
      <c r="U45" s="2042"/>
      <c r="V45" s="1615"/>
      <c r="W45" s="1595"/>
      <c r="X45" s="1595"/>
      <c r="Y45" s="1595"/>
      <c r="Z45" s="1595"/>
    </row>
    <row r="46" spans="1:26" s="1585" customFormat="1" ht="6" customHeight="1">
      <c r="A46" s="1623"/>
      <c r="B46" s="1657"/>
      <c r="C46" s="1642"/>
      <c r="D46" s="1643"/>
      <c r="E46" s="1587"/>
      <c r="F46" s="1796"/>
      <c r="G46" s="1824"/>
      <c r="H46" s="1587"/>
      <c r="I46" s="1796"/>
      <c r="J46" s="1824"/>
      <c r="K46" s="1797"/>
      <c r="L46" s="1824"/>
      <c r="M46" s="1797"/>
      <c r="N46" s="1798"/>
      <c r="O46" s="1944"/>
      <c r="P46" s="1796"/>
      <c r="Q46" s="1824"/>
      <c r="R46" s="1779"/>
      <c r="S46" s="1896"/>
      <c r="T46" s="1897"/>
      <c r="U46" s="1898"/>
      <c r="V46" s="1615"/>
      <c r="W46" s="1595"/>
      <c r="X46" s="1595"/>
      <c r="Y46" s="1595"/>
      <c r="Z46" s="1595"/>
    </row>
    <row r="47" spans="1:26" s="1585" customFormat="1" ht="16.5" thickBot="1">
      <c r="A47" s="1623"/>
      <c r="B47" s="1769" t="s">
        <v>1568</v>
      </c>
      <c r="C47" s="1658"/>
      <c r="D47" s="1659"/>
      <c r="E47" s="1587"/>
      <c r="F47" s="1826">
        <f>+ROUND(F22+F27+F34+F39+F45,0)</f>
        <v>282385</v>
      </c>
      <c r="G47" s="1825">
        <f>+ROUND(G22+G27+G34+G39+G45,0)</f>
        <v>59635</v>
      </c>
      <c r="H47" s="1587"/>
      <c r="I47" s="1826">
        <f>+ROUND(I22+I27+I34+I39+I45,0)</f>
        <v>0</v>
      </c>
      <c r="J47" s="1825">
        <f>+ROUND(J22+J27+J34+J39+J45,0)</f>
        <v>0</v>
      </c>
      <c r="K47" s="1797"/>
      <c r="L47" s="1825">
        <f>+ROUND(L22+L27+L34+L39+L45,0)</f>
        <v>0</v>
      </c>
      <c r="M47" s="1797"/>
      <c r="N47" s="1827">
        <f>+ROUND(N22+N27+N34+N39+N45,0)</f>
        <v>59635</v>
      </c>
      <c r="O47" s="1946"/>
      <c r="P47" s="1826">
        <f>+ROUND(P22+P27+P34+P39+P45,0)</f>
        <v>282385</v>
      </c>
      <c r="Q47" s="1825">
        <f>+ROUND(Q22+Q27+Q34+Q39+Q45,0)</f>
        <v>59635</v>
      </c>
      <c r="R47" s="1779"/>
      <c r="S47" s="2052" t="s">
        <v>1688</v>
      </c>
      <c r="T47" s="2053"/>
      <c r="U47" s="2054"/>
      <c r="V47" s="1615"/>
      <c r="W47" s="1595"/>
      <c r="X47" s="1595"/>
      <c r="Y47" s="1595"/>
      <c r="Z47" s="1595"/>
    </row>
    <row r="48" spans="1:26" s="1585" customFormat="1" ht="15.75">
      <c r="A48" s="1623"/>
      <c r="B48" s="1757" t="s">
        <v>1569</v>
      </c>
      <c r="C48" s="1624"/>
      <c r="D48" s="1625"/>
      <c r="E48" s="1587"/>
      <c r="F48" s="1807"/>
      <c r="G48" s="1806"/>
      <c r="H48" s="1587"/>
      <c r="I48" s="1807"/>
      <c r="J48" s="1806"/>
      <c r="K48" s="1797"/>
      <c r="L48" s="1806"/>
      <c r="M48" s="1797"/>
      <c r="N48" s="1808"/>
      <c r="O48" s="1944"/>
      <c r="P48" s="1807"/>
      <c r="Q48" s="1806"/>
      <c r="R48" s="1779"/>
      <c r="S48" s="1757" t="s">
        <v>1569</v>
      </c>
      <c r="T48" s="1624"/>
      <c r="U48" s="1625"/>
      <c r="V48" s="1615"/>
      <c r="W48" s="1595"/>
      <c r="X48" s="1595"/>
      <c r="Y48" s="1595"/>
      <c r="Z48" s="1595"/>
    </row>
    <row r="49" spans="1:26" s="1585" customFormat="1" ht="15.75">
      <c r="A49" s="1623"/>
      <c r="B49" s="1760" t="s">
        <v>1570</v>
      </c>
      <c r="C49" s="1637"/>
      <c r="D49" s="1638"/>
      <c r="E49" s="1660"/>
      <c r="F49" s="1807"/>
      <c r="G49" s="1806"/>
      <c r="H49" s="1587"/>
      <c r="I49" s="1807"/>
      <c r="J49" s="1806"/>
      <c r="K49" s="1797"/>
      <c r="L49" s="1806"/>
      <c r="M49" s="1797"/>
      <c r="N49" s="1808"/>
      <c r="O49" s="1944"/>
      <c r="P49" s="1807"/>
      <c r="Q49" s="1806"/>
      <c r="R49" s="1779"/>
      <c r="S49" s="1760" t="s">
        <v>1570</v>
      </c>
      <c r="T49" s="1637"/>
      <c r="U49" s="1638"/>
      <c r="V49" s="1615"/>
      <c r="W49" s="1595"/>
      <c r="X49" s="1595"/>
      <c r="Y49" s="1595"/>
      <c r="Z49" s="1595"/>
    </row>
    <row r="50" spans="1:26" s="1585" customFormat="1" ht="15.75">
      <c r="A50" s="1623"/>
      <c r="B50" s="1761" t="s">
        <v>1571</v>
      </c>
      <c r="C50" s="1639"/>
      <c r="D50" s="1640"/>
      <c r="E50" s="1660"/>
      <c r="F50" s="1807">
        <f>+IF($P$2=0,$P50,0)</f>
        <v>211965</v>
      </c>
      <c r="G50" s="1806">
        <f>+IF($P$2=0,$Q50,0)</f>
        <v>191369</v>
      </c>
      <c r="H50" s="1587"/>
      <c r="I50" s="1807">
        <f>+IF(OR($P$2=98,$P$2=42,$P$2=96,$P$2=97),$P50,0)</f>
        <v>0</v>
      </c>
      <c r="J50" s="1806">
        <f>+IF(OR($P$2=98,$P$2=42,$P$2=96,$P$2=97),$Q50,0)</f>
        <v>0</v>
      </c>
      <c r="K50" s="1797"/>
      <c r="L50" s="1806">
        <f>+IF($P$2=33,$Q50,0)</f>
        <v>0</v>
      </c>
      <c r="M50" s="1797"/>
      <c r="N50" s="1808">
        <f>+ROUND(+G50+J50+L50,0)</f>
        <v>191369</v>
      </c>
      <c r="O50" s="1944"/>
      <c r="P50" s="1807">
        <f>+ROUND(OTCHET!E204-SUM(OTCHET!E216:E218)+OTCHET!E271+IF(+OR(OTCHET!$F$12="5500",OTCHET!$F$12="5600"),0,+OTCHET!E297),0)</f>
        <v>211965</v>
      </c>
      <c r="Q50" s="1806">
        <f>+ROUND(OTCHET!F204-SUM(OTCHET!F216:F218)+OTCHET!F271+IF(+OR(OTCHET!$F$12="5500",OTCHET!$F$12="5600"),0,+OTCHET!F297),0)</f>
        <v>191369</v>
      </c>
      <c r="R50" s="1779"/>
      <c r="S50" s="2031" t="s">
        <v>1689</v>
      </c>
      <c r="T50" s="2032"/>
      <c r="U50" s="2033"/>
      <c r="V50" s="1615"/>
      <c r="W50" s="1595"/>
      <c r="X50" s="1595"/>
      <c r="Y50" s="1595"/>
      <c r="Z50" s="1595"/>
    </row>
    <row r="51" spans="1:26" s="1585" customFormat="1" ht="15.75">
      <c r="A51" s="1623"/>
      <c r="B51" s="1756" t="s">
        <v>1572</v>
      </c>
      <c r="C51" s="1630"/>
      <c r="D51" s="1631"/>
      <c r="E51" s="1587"/>
      <c r="F51" s="1833">
        <f>+IF($P$2=0,$P51,0)</f>
        <v>0</v>
      </c>
      <c r="G51" s="1832">
        <f>+IF($P$2=0,$Q51,0)</f>
        <v>5475</v>
      </c>
      <c r="H51" s="1587"/>
      <c r="I51" s="1833">
        <f>+IF(OR($P$2=98,$P$2=42,$P$2=96,$P$2=97),$P51,0)</f>
        <v>0</v>
      </c>
      <c r="J51" s="1832">
        <f>+IF(OR($P$2=98,$P$2=42,$P$2=96,$P$2=97),$Q51,0)</f>
        <v>0</v>
      </c>
      <c r="K51" s="1797"/>
      <c r="L51" s="1832">
        <f>+IF($P$2=33,$Q51,0)</f>
        <v>0</v>
      </c>
      <c r="M51" s="1797"/>
      <c r="N51" s="1800">
        <f>+ROUND(+G51+J51+L51,0)</f>
        <v>5475</v>
      </c>
      <c r="O51" s="1944"/>
      <c r="P51" s="1833">
        <f>+ROUND(+SUM(OTCHET!E216:E218),0)</f>
        <v>0</v>
      </c>
      <c r="Q51" s="1832">
        <f>+ROUND(+SUM(OTCHET!F216:F218),0)</f>
        <v>5475</v>
      </c>
      <c r="R51" s="1779"/>
      <c r="S51" s="2034" t="s">
        <v>1690</v>
      </c>
      <c r="T51" s="2035"/>
      <c r="U51" s="2036"/>
      <c r="V51" s="1615"/>
      <c r="W51" s="1595"/>
      <c r="X51" s="1595"/>
      <c r="Y51" s="1595"/>
      <c r="Z51" s="1595"/>
    </row>
    <row r="52" spans="1:26" s="1585" customFormat="1" ht="15.75">
      <c r="A52" s="1623"/>
      <c r="B52" s="1756" t="s">
        <v>1573</v>
      </c>
      <c r="C52" s="1630"/>
      <c r="D52" s="1631"/>
      <c r="E52" s="1587"/>
      <c r="F52" s="1833">
        <f>+IF($P$2=0,$P52,0)</f>
        <v>49500</v>
      </c>
      <c r="G52" s="1832">
        <f>+IF($P$2=0,$Q52,0)</f>
        <v>48604</v>
      </c>
      <c r="H52" s="1587"/>
      <c r="I52" s="1833">
        <f>+IF(OR($P$2=98,$P$2=42,$P$2=96,$P$2=97),$P52,0)</f>
        <v>0</v>
      </c>
      <c r="J52" s="1832">
        <f>+IF(OR($P$2=98,$P$2=42,$P$2=96,$P$2=97),$Q52,0)</f>
        <v>0</v>
      </c>
      <c r="K52" s="1797"/>
      <c r="L52" s="1832">
        <f>+IF($P$2=33,$Q52,0)</f>
        <v>0</v>
      </c>
      <c r="M52" s="1797"/>
      <c r="N52" s="1800">
        <f>+ROUND(+G52+J52+L52,0)</f>
        <v>48604</v>
      </c>
      <c r="O52" s="1944"/>
      <c r="P52" s="1833">
        <f>+ROUND(OTCHET!E222,0)</f>
        <v>49500</v>
      </c>
      <c r="Q52" s="1832">
        <f>+ROUND(OTCHET!F222,0)</f>
        <v>48604</v>
      </c>
      <c r="R52" s="1779"/>
      <c r="S52" s="2034" t="s">
        <v>1691</v>
      </c>
      <c r="T52" s="2035"/>
      <c r="U52" s="2036"/>
      <c r="V52" s="1615"/>
      <c r="W52" s="1595"/>
      <c r="X52" s="1595"/>
      <c r="Y52" s="1595"/>
      <c r="Z52" s="1595"/>
    </row>
    <row r="53" spans="1:26" s="1585" customFormat="1" ht="15.75">
      <c r="A53" s="1623"/>
      <c r="B53" s="1756" t="s">
        <v>1574</v>
      </c>
      <c r="C53" s="1630"/>
      <c r="D53" s="1631"/>
      <c r="E53" s="1587"/>
      <c r="F53" s="1833">
        <f>+IF($P$2=0,$P53,0)</f>
        <v>451483</v>
      </c>
      <c r="G53" s="1832">
        <f>+IF($P$2=0,$Q53,0)</f>
        <v>439667</v>
      </c>
      <c r="H53" s="1587"/>
      <c r="I53" s="1833">
        <f>+IF(OR($P$2=98,$P$2=42,$P$2=96,$P$2=97),$P53,0)</f>
        <v>0</v>
      </c>
      <c r="J53" s="1832">
        <f>+IF(OR($P$2=98,$P$2=42,$P$2=96,$P$2=97),$Q53,0)</f>
        <v>0</v>
      </c>
      <c r="K53" s="1797"/>
      <c r="L53" s="1832">
        <f>+IF($P$2=33,$Q53,0)</f>
        <v>0</v>
      </c>
      <c r="M53" s="1797"/>
      <c r="N53" s="1800">
        <f>+ROUND(+G53+J53+L53,0)</f>
        <v>439667</v>
      </c>
      <c r="O53" s="1944"/>
      <c r="P53" s="1833">
        <f>+ROUND(OTCHET!E186+OTCHET!E189,0)</f>
        <v>451483</v>
      </c>
      <c r="Q53" s="1832">
        <f>+ROUND(OTCHET!F186+OTCHET!F189,0)</f>
        <v>439667</v>
      </c>
      <c r="R53" s="1779"/>
      <c r="S53" s="2034" t="s">
        <v>1692</v>
      </c>
      <c r="T53" s="2035"/>
      <c r="U53" s="2036"/>
      <c r="V53" s="1615"/>
      <c r="W53" s="1595"/>
      <c r="X53" s="1595"/>
      <c r="Y53" s="1595"/>
      <c r="Z53" s="1595"/>
    </row>
    <row r="54" spans="1:26" s="1585" customFormat="1" ht="15.75">
      <c r="A54" s="1623"/>
      <c r="B54" s="1759" t="s">
        <v>1575</v>
      </c>
      <c r="C54" s="1632"/>
      <c r="D54" s="1633"/>
      <c r="E54" s="1587"/>
      <c r="F54" s="1833">
        <f>+IF($P$2=0,$P54,0)</f>
        <v>111941</v>
      </c>
      <c r="G54" s="1832">
        <f>+IF($P$2=0,$Q54,0)</f>
        <v>109232</v>
      </c>
      <c r="H54" s="1587"/>
      <c r="I54" s="1833">
        <f>+IF(OR($P$2=98,$P$2=42,$P$2=96,$P$2=97),$P54,0)</f>
        <v>0</v>
      </c>
      <c r="J54" s="1832">
        <f>+IF(OR($P$2=98,$P$2=42,$P$2=96,$P$2=97),$Q54,0)</f>
        <v>0</v>
      </c>
      <c r="K54" s="1797"/>
      <c r="L54" s="1832">
        <f>+IF($P$2=33,$Q54,0)</f>
        <v>0</v>
      </c>
      <c r="M54" s="1797"/>
      <c r="N54" s="1800">
        <f>+ROUND(+G54+J54+L54,0)</f>
        <v>109232</v>
      </c>
      <c r="O54" s="1944"/>
      <c r="P54" s="1833">
        <f>+ROUND(OTCHET!E195+OTCHET!E203,0)</f>
        <v>111941</v>
      </c>
      <c r="Q54" s="1832">
        <f>+ROUND(OTCHET!F195+OTCHET!F203,0)</f>
        <v>109232</v>
      </c>
      <c r="R54" s="1779"/>
      <c r="S54" s="2037" t="s">
        <v>1693</v>
      </c>
      <c r="T54" s="2038"/>
      <c r="U54" s="2039"/>
      <c r="V54" s="1615"/>
      <c r="W54" s="1595"/>
      <c r="X54" s="1595"/>
      <c r="Y54" s="1595"/>
      <c r="Z54" s="1595"/>
    </row>
    <row r="55" spans="1:26" s="1585" customFormat="1" ht="15.75">
      <c r="A55" s="1623"/>
      <c r="B55" s="1661" t="s">
        <v>1576</v>
      </c>
      <c r="C55" s="1662"/>
      <c r="D55" s="1663"/>
      <c r="E55" s="1587"/>
      <c r="F55" s="1829">
        <f>+ROUND(+SUM(F50:F54),0)</f>
        <v>824889</v>
      </c>
      <c r="G55" s="1828">
        <f>+ROUND(+SUM(G50:G54),0)</f>
        <v>794347</v>
      </c>
      <c r="H55" s="1587"/>
      <c r="I55" s="1829">
        <f>+ROUND(+SUM(I50:I54),0)</f>
        <v>0</v>
      </c>
      <c r="J55" s="1828">
        <f>+ROUND(+SUM(J50:J54),0)</f>
        <v>0</v>
      </c>
      <c r="K55" s="1797"/>
      <c r="L55" s="1828">
        <f>+ROUND(+SUM(L50:L54),0)</f>
        <v>0</v>
      </c>
      <c r="M55" s="1797"/>
      <c r="N55" s="1830">
        <f>+ROUND(+SUM(N50:N54),0)</f>
        <v>794347</v>
      </c>
      <c r="O55" s="1944"/>
      <c r="P55" s="1829">
        <f>+ROUND(+SUM(P50:P54),0)</f>
        <v>824889</v>
      </c>
      <c r="Q55" s="1828">
        <f>+ROUND(+SUM(Q50:Q54),0)</f>
        <v>794347</v>
      </c>
      <c r="R55" s="1779"/>
      <c r="S55" s="2040" t="s">
        <v>1694</v>
      </c>
      <c r="T55" s="2041"/>
      <c r="U55" s="2042"/>
      <c r="V55" s="1615"/>
      <c r="W55" s="1595"/>
      <c r="X55" s="1595"/>
      <c r="Y55" s="1595"/>
      <c r="Z55" s="1595"/>
    </row>
    <row r="56" spans="1:26" s="1585" customFormat="1" ht="15.75">
      <c r="A56" s="1623"/>
      <c r="B56" s="1760" t="s">
        <v>1577</v>
      </c>
      <c r="C56" s="1637"/>
      <c r="D56" s="1638"/>
      <c r="E56" s="1660"/>
      <c r="F56" s="1807"/>
      <c r="G56" s="1806"/>
      <c r="H56" s="1587"/>
      <c r="I56" s="1807"/>
      <c r="J56" s="1806"/>
      <c r="K56" s="1797"/>
      <c r="L56" s="1806"/>
      <c r="M56" s="1797"/>
      <c r="N56" s="1808"/>
      <c r="O56" s="1944"/>
      <c r="P56" s="1807"/>
      <c r="Q56" s="1806"/>
      <c r="R56" s="1779"/>
      <c r="S56" s="1760" t="s">
        <v>1577</v>
      </c>
      <c r="T56" s="1637"/>
      <c r="U56" s="1638"/>
      <c r="V56" s="1615"/>
      <c r="W56" s="1595"/>
      <c r="X56" s="1595"/>
      <c r="Y56" s="1595"/>
      <c r="Z56" s="1595"/>
    </row>
    <row r="57" spans="1:26" s="1585" customFormat="1" ht="15.75">
      <c r="A57" s="1623"/>
      <c r="B57" s="1761" t="s">
        <v>1578</v>
      </c>
      <c r="C57" s="1639"/>
      <c r="D57" s="1640"/>
      <c r="E57" s="1660"/>
      <c r="F57" s="1807">
        <f>+IF($P$2=0,$P57,0)</f>
        <v>0</v>
      </c>
      <c r="G57" s="1806">
        <f>+IF($P$2=0,$Q57,0)</f>
        <v>0</v>
      </c>
      <c r="H57" s="1587"/>
      <c r="I57" s="1807">
        <f>+IF(OR($P$2=98,$P$2=42,$P$2=96,$P$2=97),$P57,0)</f>
        <v>0</v>
      </c>
      <c r="J57" s="1806">
        <f>+IF(OR($P$2=98,$P$2=42,$P$2=96,$P$2=97),$Q57,0)</f>
        <v>0</v>
      </c>
      <c r="K57" s="1797"/>
      <c r="L57" s="1806">
        <f>+IF($P$2=33,$Q57,0)</f>
        <v>0</v>
      </c>
      <c r="M57" s="1797"/>
      <c r="N57" s="1808">
        <f>+ROUND(+G57+J57+L57,0)</f>
        <v>0</v>
      </c>
      <c r="O57" s="1944"/>
      <c r="P57" s="1807">
        <f>+ROUND(OTCHET!E287,0)</f>
        <v>0</v>
      </c>
      <c r="Q57" s="1806">
        <f>+ROUND(OTCHET!F287,0)</f>
        <v>0</v>
      </c>
      <c r="R57" s="1779"/>
      <c r="S57" s="2031" t="s">
        <v>1695</v>
      </c>
      <c r="T57" s="2032"/>
      <c r="U57" s="2033"/>
      <c r="V57" s="1615"/>
      <c r="W57" s="1595"/>
      <c r="X57" s="1595"/>
      <c r="Y57" s="1595"/>
      <c r="Z57" s="1595"/>
    </row>
    <row r="58" spans="1:26" s="1585" customFormat="1" ht="15.75">
      <c r="A58" s="1623"/>
      <c r="B58" s="1756" t="s">
        <v>1579</v>
      </c>
      <c r="C58" s="1630"/>
      <c r="D58" s="1631"/>
      <c r="E58" s="1587"/>
      <c r="F58" s="1833">
        <f>+IF($P$2=0,$P58,0)</f>
        <v>15000</v>
      </c>
      <c r="G58" s="1832">
        <f>+IF($P$2=0,$Q58,0)</f>
        <v>14941</v>
      </c>
      <c r="H58" s="1587"/>
      <c r="I58" s="1833">
        <f>+IF(OR($P$2=98,$P$2=42,$P$2=96,$P$2=97),$P58,0)</f>
        <v>0</v>
      </c>
      <c r="J58" s="1832">
        <f>+IF(OR($P$2=98,$P$2=42,$P$2=96,$P$2=97),$Q58,0)</f>
        <v>0</v>
      </c>
      <c r="K58" s="1797"/>
      <c r="L58" s="1832">
        <f>+IF($P$2=33,$Q58,0)</f>
        <v>0</v>
      </c>
      <c r="M58" s="1797"/>
      <c r="N58" s="1800">
        <f>+ROUND(+G58+J58+L58,0)</f>
        <v>14941</v>
      </c>
      <c r="O58" s="1944"/>
      <c r="P58" s="1833">
        <f>+ROUND(+OTCHET!E275+OTCHET!E276,0)</f>
        <v>15000</v>
      </c>
      <c r="Q58" s="1832">
        <f>+ROUND(+OTCHET!F275+OTCHET!F276,0)</f>
        <v>14941</v>
      </c>
      <c r="R58" s="1779"/>
      <c r="S58" s="2034" t="s">
        <v>1696</v>
      </c>
      <c r="T58" s="2035"/>
      <c r="U58" s="2036"/>
      <c r="V58" s="1615"/>
      <c r="W58" s="1595"/>
      <c r="X58" s="1595"/>
      <c r="Y58" s="1595"/>
      <c r="Z58" s="1595"/>
    </row>
    <row r="59" spans="1:26" s="1585" customFormat="1" ht="15.75">
      <c r="A59" s="1623"/>
      <c r="B59" s="1756" t="s">
        <v>1580</v>
      </c>
      <c r="C59" s="1630"/>
      <c r="D59" s="1631"/>
      <c r="E59" s="1587"/>
      <c r="F59" s="1833">
        <f>+IF($P$2=0,$P59,0)</f>
        <v>0</v>
      </c>
      <c r="G59" s="1832">
        <f>+IF($P$2=0,$Q59,0)</f>
        <v>0</v>
      </c>
      <c r="H59" s="1587"/>
      <c r="I59" s="1833">
        <f>+IF(OR($P$2=98,$P$2=42,$P$2=96,$P$2=97),$P59,0)</f>
        <v>0</v>
      </c>
      <c r="J59" s="1832">
        <f>+IF(OR($P$2=98,$P$2=42,$P$2=96,$P$2=97),$Q59,0)</f>
        <v>0</v>
      </c>
      <c r="K59" s="1797"/>
      <c r="L59" s="1832">
        <f>+IF($P$2=33,$Q59,0)</f>
        <v>0</v>
      </c>
      <c r="M59" s="1797"/>
      <c r="N59" s="1800">
        <f>+ROUND(+G59+J59+L59,0)</f>
        <v>0</v>
      </c>
      <c r="O59" s="1944"/>
      <c r="P59" s="1833">
        <f>+ROUND(OTCHET!E284,0)</f>
        <v>0</v>
      </c>
      <c r="Q59" s="1832">
        <f>+ROUND(OTCHET!F284,0)</f>
        <v>0</v>
      </c>
      <c r="R59" s="1779"/>
      <c r="S59" s="2034" t="s">
        <v>1697</v>
      </c>
      <c r="T59" s="2035"/>
      <c r="U59" s="2036"/>
      <c r="V59" s="1615"/>
      <c r="W59" s="1595"/>
      <c r="X59" s="1595"/>
      <c r="Y59" s="1595"/>
      <c r="Z59" s="1595"/>
    </row>
    <row r="60" spans="1:26" s="1585" customFormat="1" ht="15.75">
      <c r="A60" s="1623"/>
      <c r="B60" s="1759" t="s">
        <v>1581</v>
      </c>
      <c r="C60" s="1632"/>
      <c r="D60" s="1633"/>
      <c r="E60" s="1587"/>
      <c r="F60" s="1934">
        <f>+IF($P$2=0,$P60,0)</f>
        <v>0</v>
      </c>
      <c r="G60" s="1933">
        <f>+IF($P$2=0,$Q60,0)</f>
        <v>0</v>
      </c>
      <c r="H60" s="1587"/>
      <c r="I60" s="1934">
        <f>+IF(OR($P$2=98,$P$2=42,$P$2=96,$P$2=97),$P60,0)</f>
        <v>0</v>
      </c>
      <c r="J60" s="1933">
        <f>+IF(OR($P$2=98,$P$2=42,$P$2=96,$P$2=97),$Q60,0)</f>
        <v>0</v>
      </c>
      <c r="K60" s="1797"/>
      <c r="L60" s="1933">
        <f>+IF($P$2=33,$Q60,0)</f>
        <v>0</v>
      </c>
      <c r="M60" s="1797"/>
      <c r="N60" s="1831">
        <f>+ROUND(+G60+J60+L60,0)</f>
        <v>0</v>
      </c>
      <c r="O60" s="1944"/>
      <c r="P60" s="1934">
        <f>+ROUND(OTCHET!E293,0)</f>
        <v>0</v>
      </c>
      <c r="Q60" s="1933">
        <f>+ROUND(OTCHET!F293,0)</f>
        <v>0</v>
      </c>
      <c r="R60" s="1779"/>
      <c r="S60" s="2037" t="s">
        <v>1698</v>
      </c>
      <c r="T60" s="2038"/>
      <c r="U60" s="2039"/>
      <c r="V60" s="1615"/>
      <c r="W60" s="1595"/>
      <c r="X60" s="1595"/>
      <c r="Y60" s="1595"/>
      <c r="Z60" s="1595"/>
    </row>
    <row r="61" spans="1:26" s="1585" customFormat="1" ht="15.75">
      <c r="A61" s="1623"/>
      <c r="B61" s="1770" t="s">
        <v>1582</v>
      </c>
      <c r="C61" s="1664"/>
      <c r="D61" s="1665"/>
      <c r="E61" s="1587"/>
      <c r="F61" s="1936">
        <f>+IF($P$2=0,$P61,0)</f>
        <v>0</v>
      </c>
      <c r="G61" s="1935">
        <f>+IF($P$2=0,$Q61,0)</f>
        <v>0</v>
      </c>
      <c r="H61" s="1587"/>
      <c r="I61" s="1936">
        <f>+IF(OR($P$2=98,$P$2=42,$P$2=96,$P$2=97),$P61,0)</f>
        <v>0</v>
      </c>
      <c r="J61" s="1935">
        <f>+IF(OR($P$2=98,$P$2=42,$P$2=96,$P$2=97),$Q61,0)</f>
        <v>0</v>
      </c>
      <c r="K61" s="1797"/>
      <c r="L61" s="1935">
        <f>+IF($P$2=33,$Q61,0)</f>
        <v>0</v>
      </c>
      <c r="M61" s="1797"/>
      <c r="N61" s="1937">
        <f>+ROUND(+G61+J61+L61,0)</f>
        <v>0</v>
      </c>
      <c r="O61" s="1944"/>
      <c r="P61" s="1936">
        <f>+ROUND(OTCHET!E296,0)</f>
        <v>0</v>
      </c>
      <c r="Q61" s="1935">
        <f>+ROUND(OTCHET!F296,0)</f>
        <v>0</v>
      </c>
      <c r="R61" s="1779"/>
      <c r="S61" s="1899" t="s">
        <v>1699</v>
      </c>
      <c r="T61" s="1900"/>
      <c r="U61" s="1901"/>
      <c r="V61" s="1615"/>
      <c r="W61" s="1595"/>
      <c r="X61" s="1595"/>
      <c r="Y61" s="1595"/>
      <c r="Z61" s="1595"/>
    </row>
    <row r="62" spans="1:26" s="1585" customFormat="1" ht="15.75">
      <c r="A62" s="1623"/>
      <c r="B62" s="1661" t="s">
        <v>1583</v>
      </c>
      <c r="C62" s="1662"/>
      <c r="D62" s="1663"/>
      <c r="E62" s="1587"/>
      <c r="F62" s="1829">
        <f>+ROUND(+SUM(F57:F60),0)</f>
        <v>15000</v>
      </c>
      <c r="G62" s="1828">
        <f>+ROUND(+SUM(G57:G60),0)</f>
        <v>14941</v>
      </c>
      <c r="H62" s="1587"/>
      <c r="I62" s="1829">
        <f>+ROUND(+SUM(I57:I60),0)</f>
        <v>0</v>
      </c>
      <c r="J62" s="1828">
        <f>+ROUND(+SUM(J57:J60),0)</f>
        <v>0</v>
      </c>
      <c r="K62" s="1797"/>
      <c r="L62" s="1828">
        <f>+ROUND(+SUM(L57:L60),0)</f>
        <v>0</v>
      </c>
      <c r="M62" s="1797"/>
      <c r="N62" s="1830">
        <f>+ROUND(+SUM(N57:N60),0)</f>
        <v>14941</v>
      </c>
      <c r="O62" s="1944"/>
      <c r="P62" s="1829">
        <f>+ROUND(+SUM(P57:P60),0)</f>
        <v>15000</v>
      </c>
      <c r="Q62" s="1828">
        <f>+ROUND(+SUM(Q57:Q60),0)</f>
        <v>14941</v>
      </c>
      <c r="R62" s="1779"/>
      <c r="S62" s="2040" t="s">
        <v>1700</v>
      </c>
      <c r="T62" s="2041"/>
      <c r="U62" s="2042"/>
      <c r="V62" s="1615"/>
      <c r="W62" s="1595"/>
      <c r="X62" s="1595"/>
      <c r="Y62" s="1595"/>
      <c r="Z62" s="1595"/>
    </row>
    <row r="63" spans="1:26" s="1585" customFormat="1" ht="15.75">
      <c r="A63" s="1623"/>
      <c r="B63" s="1760" t="s">
        <v>1584</v>
      </c>
      <c r="C63" s="1637"/>
      <c r="D63" s="1638"/>
      <c r="E63" s="1660"/>
      <c r="F63" s="1833"/>
      <c r="G63" s="1832"/>
      <c r="H63" s="1587"/>
      <c r="I63" s="1833"/>
      <c r="J63" s="1832"/>
      <c r="K63" s="1797"/>
      <c r="L63" s="1832"/>
      <c r="M63" s="1797"/>
      <c r="N63" s="1800"/>
      <c r="O63" s="1944"/>
      <c r="P63" s="1833"/>
      <c r="Q63" s="1832"/>
      <c r="R63" s="1779"/>
      <c r="S63" s="1760" t="s">
        <v>1584</v>
      </c>
      <c r="T63" s="1637"/>
      <c r="U63" s="1638"/>
      <c r="V63" s="1615"/>
      <c r="W63" s="1595"/>
      <c r="X63" s="1595"/>
      <c r="Y63" s="1595"/>
      <c r="Z63" s="1595"/>
    </row>
    <row r="64" spans="1:26" s="1585" customFormat="1" ht="15.75">
      <c r="A64" s="1623"/>
      <c r="B64" s="1761" t="s">
        <v>1656</v>
      </c>
      <c r="C64" s="1639"/>
      <c r="D64" s="1640"/>
      <c r="E64" s="1660"/>
      <c r="F64" s="1807">
        <f>+IF($P$2=0,$P64,0)</f>
        <v>0</v>
      </c>
      <c r="G64" s="1806">
        <f>+IF($P$2=0,$Q64,0)</f>
        <v>0</v>
      </c>
      <c r="H64" s="1587"/>
      <c r="I64" s="1807">
        <f>+IF(OR($P$2=98,$P$2=42,$P$2=96,$P$2=97),$P64,0)</f>
        <v>0</v>
      </c>
      <c r="J64" s="1806">
        <f>+IF(OR($P$2=98,$P$2=42,$P$2=96,$P$2=97),$Q64,0)</f>
        <v>0</v>
      </c>
      <c r="K64" s="1797"/>
      <c r="L64" s="1806">
        <f>+IF($P$2=33,$Q64,0)</f>
        <v>0</v>
      </c>
      <c r="M64" s="1797"/>
      <c r="N64" s="1808">
        <f>+ROUND(+G64+J64+L64,0)</f>
        <v>0</v>
      </c>
      <c r="O64" s="1944"/>
      <c r="P64" s="1807">
        <f>+ROUND(OTCHET!E226+OTCHET!E232+SUM(OTCHET!E235:E238),0)</f>
        <v>0</v>
      </c>
      <c r="Q64" s="1806">
        <f>+ROUND(OTCHET!F226+OTCHET!F232+SUM(OTCHET!F235:F238),0)</f>
        <v>0</v>
      </c>
      <c r="R64" s="1779"/>
      <c r="S64" s="2031" t="s">
        <v>1701</v>
      </c>
      <c r="T64" s="2032"/>
      <c r="U64" s="2033"/>
      <c r="V64" s="1615"/>
      <c r="W64" s="1595"/>
      <c r="X64" s="1595"/>
      <c r="Y64" s="1595"/>
      <c r="Z64" s="1595"/>
    </row>
    <row r="65" spans="1:26" s="1585" customFormat="1" ht="15.75">
      <c r="A65" s="1623"/>
      <c r="B65" s="1759" t="s">
        <v>1657</v>
      </c>
      <c r="C65" s="1632"/>
      <c r="D65" s="1633"/>
      <c r="E65" s="1587"/>
      <c r="F65" s="1833">
        <f>+IF($P$2=0,$P65,0)</f>
        <v>0</v>
      </c>
      <c r="G65" s="1832">
        <f>+IF($P$2=0,$Q65,0)</f>
        <v>0</v>
      </c>
      <c r="H65" s="1587"/>
      <c r="I65" s="1833">
        <f>+IF(OR($P$2=98,$P$2=42,$P$2=96,$P$2=97),$P65,0)</f>
        <v>0</v>
      </c>
      <c r="J65" s="1832">
        <f>+IF(OR($P$2=98,$P$2=42,$P$2=96,$P$2=97),$Q65,0)</f>
        <v>0</v>
      </c>
      <c r="K65" s="1797"/>
      <c r="L65" s="1832">
        <f>+IF($P$2=33,$Q65,0)</f>
        <v>0</v>
      </c>
      <c r="M65" s="1797"/>
      <c r="N65" s="1800">
        <f>+ROUND(+G65+J65+L65,0)</f>
        <v>0</v>
      </c>
      <c r="O65" s="1944"/>
      <c r="P65" s="1833">
        <f>+ROUND(OTCHET!E239,0)</f>
        <v>0</v>
      </c>
      <c r="Q65" s="1832">
        <f>+ROUND(OTCHET!F239,0)</f>
        <v>0</v>
      </c>
      <c r="R65" s="1779"/>
      <c r="S65" s="2034" t="s">
        <v>1702</v>
      </c>
      <c r="T65" s="2035"/>
      <c r="U65" s="2036"/>
      <c r="V65" s="1615"/>
      <c r="W65" s="1595"/>
      <c r="X65" s="1595"/>
      <c r="Y65" s="1595"/>
      <c r="Z65" s="1595"/>
    </row>
    <row r="66" spans="1:26" s="1585" customFormat="1" ht="15.75">
      <c r="A66" s="1623"/>
      <c r="B66" s="1661" t="s">
        <v>1585</v>
      </c>
      <c r="C66" s="1662"/>
      <c r="D66" s="1663"/>
      <c r="E66" s="1587"/>
      <c r="F66" s="1829">
        <f>+ROUND(+SUM(F64:F65),0)</f>
        <v>0</v>
      </c>
      <c r="G66" s="1828">
        <f>+ROUND(+SUM(G64:G65),0)</f>
        <v>0</v>
      </c>
      <c r="H66" s="1587"/>
      <c r="I66" s="1829">
        <f>+ROUND(+SUM(I64:I65),0)</f>
        <v>0</v>
      </c>
      <c r="J66" s="1828">
        <f>+ROUND(+SUM(J64:J65),0)</f>
        <v>0</v>
      </c>
      <c r="K66" s="1797"/>
      <c r="L66" s="1828">
        <f>+ROUND(+SUM(L64:L65),0)</f>
        <v>0</v>
      </c>
      <c r="M66" s="1797"/>
      <c r="N66" s="1830">
        <f>+ROUND(+SUM(N64:N65),0)</f>
        <v>0</v>
      </c>
      <c r="O66" s="1944"/>
      <c r="P66" s="1829">
        <f>+ROUND(+SUM(P64:P65),0)</f>
        <v>0</v>
      </c>
      <c r="Q66" s="1828">
        <f>+ROUND(+SUM(Q64:Q65),0)</f>
        <v>0</v>
      </c>
      <c r="R66" s="1779"/>
      <c r="S66" s="2040" t="s">
        <v>1703</v>
      </c>
      <c r="T66" s="2041"/>
      <c r="U66" s="2042"/>
      <c r="V66" s="1615"/>
      <c r="W66" s="1595"/>
      <c r="X66" s="1595"/>
      <c r="Y66" s="1595"/>
      <c r="Z66" s="1595"/>
    </row>
    <row r="67" spans="1:26" s="1585" customFormat="1" ht="15.75">
      <c r="A67" s="1623"/>
      <c r="B67" s="1760" t="s">
        <v>1586</v>
      </c>
      <c r="C67" s="1637"/>
      <c r="D67" s="1638"/>
      <c r="E67" s="1660"/>
      <c r="F67" s="1833"/>
      <c r="G67" s="1832"/>
      <c r="H67" s="1587"/>
      <c r="I67" s="1833"/>
      <c r="J67" s="1832"/>
      <c r="K67" s="1797"/>
      <c r="L67" s="1832"/>
      <c r="M67" s="1797"/>
      <c r="N67" s="1800"/>
      <c r="O67" s="1944"/>
      <c r="P67" s="1833"/>
      <c r="Q67" s="1832"/>
      <c r="R67" s="1779"/>
      <c r="S67" s="1760" t="s">
        <v>1586</v>
      </c>
      <c r="T67" s="1637"/>
      <c r="U67" s="1638"/>
      <c r="V67" s="1615"/>
      <c r="W67" s="1595"/>
      <c r="X67" s="1595"/>
      <c r="Y67" s="1595"/>
      <c r="Z67" s="1595"/>
    </row>
    <row r="68" spans="1:26" s="1585" customFormat="1" ht="15.75">
      <c r="A68" s="1623"/>
      <c r="B68" s="1761" t="s">
        <v>1587</v>
      </c>
      <c r="C68" s="1639"/>
      <c r="D68" s="1640"/>
      <c r="E68" s="1660"/>
      <c r="F68" s="1807">
        <f>+IF($P$2=0,$P68,0)</f>
        <v>960</v>
      </c>
      <c r="G68" s="1806">
        <f>+IF($P$2=0,$Q68,0)</f>
        <v>960</v>
      </c>
      <c r="H68" s="1587"/>
      <c r="I68" s="1807">
        <f>+IF(OR($P$2=98,$P$2=42,$P$2=96,$P$2=97),$P68,0)</f>
        <v>0</v>
      </c>
      <c r="J68" s="1806">
        <f>+IF(OR($P$2=98,$P$2=42,$P$2=96,$P$2=97),$Q68,0)</f>
        <v>0</v>
      </c>
      <c r="K68" s="1797"/>
      <c r="L68" s="1806">
        <f>+IF($P$2=33,$Q68,0)</f>
        <v>0</v>
      </c>
      <c r="M68" s="1797"/>
      <c r="N68" s="1808">
        <f>+ROUND(+G68+J68+L68,0)</f>
        <v>960</v>
      </c>
      <c r="O68" s="1944"/>
      <c r="P68" s="1807">
        <f>+ROUND(+SUM(OTCHET!E255:E258)+IF(+OR(OTCHET!$F$12="5500",OTCHET!$F$12="5600"),+OTCHET!E297,0),0)</f>
        <v>960</v>
      </c>
      <c r="Q68" s="1806">
        <f>+ROUND(+SUM(OTCHET!F255:F258)+IF(+OR(OTCHET!$F$12="5500",OTCHET!$F$12="5600"),+OTCHET!F297,0),0)</f>
        <v>960</v>
      </c>
      <c r="R68" s="1779"/>
      <c r="S68" s="2031" t="s">
        <v>1704</v>
      </c>
      <c r="T68" s="2032"/>
      <c r="U68" s="2033"/>
      <c r="V68" s="1615"/>
      <c r="W68" s="1595"/>
      <c r="X68" s="1595"/>
      <c r="Y68" s="1595"/>
      <c r="Z68" s="1595"/>
    </row>
    <row r="69" spans="1:26" s="1585" customFormat="1" ht="15.75">
      <c r="A69" s="1623"/>
      <c r="B69" s="1759" t="s">
        <v>1588</v>
      </c>
      <c r="C69" s="1632"/>
      <c r="D69" s="1633"/>
      <c r="E69" s="1587"/>
      <c r="F69" s="1833">
        <f>+IF($P$2=0,$P69,0)</f>
        <v>0</v>
      </c>
      <c r="G69" s="1832">
        <f>+IF($P$2=0,$Q69,0)</f>
        <v>0</v>
      </c>
      <c r="H69" s="1587"/>
      <c r="I69" s="1833">
        <f>+IF(OR($P$2=98,$P$2=42,$P$2=96,$P$2=97),$P69,0)</f>
        <v>0</v>
      </c>
      <c r="J69" s="1832">
        <f>+IF(OR($P$2=98,$P$2=42,$P$2=96,$P$2=97),$Q69,0)</f>
        <v>0</v>
      </c>
      <c r="K69" s="1797"/>
      <c r="L69" s="1832">
        <f>+IF($P$2=33,$Q69,0)</f>
        <v>0</v>
      </c>
      <c r="M69" s="1797"/>
      <c r="N69" s="1800">
        <f>+ROUND(+G69+J69+L69,0)</f>
        <v>0</v>
      </c>
      <c r="O69" s="1944"/>
      <c r="P69" s="1833">
        <f>+ROUND(+OTCHET!E292,0)</f>
        <v>0</v>
      </c>
      <c r="Q69" s="1832">
        <f>+ROUND(+OTCHET!F292,0)</f>
        <v>0</v>
      </c>
      <c r="R69" s="1779"/>
      <c r="S69" s="2034" t="s">
        <v>1705</v>
      </c>
      <c r="T69" s="2035"/>
      <c r="U69" s="2036"/>
      <c r="V69" s="1615"/>
      <c r="W69" s="1595"/>
      <c r="X69" s="1595"/>
      <c r="Y69" s="1595"/>
      <c r="Z69" s="1595"/>
    </row>
    <row r="70" spans="1:26" s="1585" customFormat="1" ht="15.75">
      <c r="A70" s="1623"/>
      <c r="B70" s="1661" t="s">
        <v>1589</v>
      </c>
      <c r="C70" s="1662"/>
      <c r="D70" s="1663"/>
      <c r="E70" s="1587"/>
      <c r="F70" s="1829">
        <f>+ROUND(+SUM(F68:F69),0)</f>
        <v>960</v>
      </c>
      <c r="G70" s="1828">
        <f>+ROUND(+SUM(G68:G69),0)</f>
        <v>960</v>
      </c>
      <c r="H70" s="1587"/>
      <c r="I70" s="1829">
        <f>+ROUND(+SUM(I68:I69),0)</f>
        <v>0</v>
      </c>
      <c r="J70" s="1828">
        <f>+ROUND(+SUM(J68:J69),0)</f>
        <v>0</v>
      </c>
      <c r="K70" s="1797"/>
      <c r="L70" s="1828">
        <f>+ROUND(+SUM(L68:L69),0)</f>
        <v>0</v>
      </c>
      <c r="M70" s="1797"/>
      <c r="N70" s="1830">
        <f>+ROUND(+SUM(N68:N69),0)</f>
        <v>960</v>
      </c>
      <c r="O70" s="1944"/>
      <c r="P70" s="1829">
        <f>+ROUND(+SUM(P68:P69),0)</f>
        <v>960</v>
      </c>
      <c r="Q70" s="1828">
        <f>+ROUND(+SUM(Q68:Q69),0)</f>
        <v>960</v>
      </c>
      <c r="R70" s="1779"/>
      <c r="S70" s="2040" t="s">
        <v>1706</v>
      </c>
      <c r="T70" s="2041"/>
      <c r="U70" s="2042"/>
      <c r="V70" s="1615"/>
      <c r="W70" s="1595"/>
      <c r="X70" s="1595"/>
      <c r="Y70" s="1595"/>
      <c r="Z70" s="1595"/>
    </row>
    <row r="71" spans="1:26" s="1585" customFormat="1" ht="15.75">
      <c r="A71" s="1623"/>
      <c r="B71" s="1760" t="s">
        <v>1590</v>
      </c>
      <c r="C71" s="1637"/>
      <c r="D71" s="1638"/>
      <c r="E71" s="1660"/>
      <c r="F71" s="1833"/>
      <c r="G71" s="1832"/>
      <c r="H71" s="1587"/>
      <c r="I71" s="1833"/>
      <c r="J71" s="1832"/>
      <c r="K71" s="1797"/>
      <c r="L71" s="1832"/>
      <c r="M71" s="1797"/>
      <c r="N71" s="1800"/>
      <c r="O71" s="1944"/>
      <c r="P71" s="1833"/>
      <c r="Q71" s="1832"/>
      <c r="R71" s="1779"/>
      <c r="S71" s="1760" t="s">
        <v>1590</v>
      </c>
      <c r="T71" s="1637"/>
      <c r="U71" s="1638"/>
      <c r="V71" s="1615"/>
      <c r="W71" s="1595"/>
      <c r="X71" s="1595"/>
      <c r="Y71" s="1595"/>
      <c r="Z71" s="1595"/>
    </row>
    <row r="72" spans="1:26" s="1585" customFormat="1" ht="15.75">
      <c r="A72" s="1623"/>
      <c r="B72" s="1761" t="s">
        <v>1591</v>
      </c>
      <c r="C72" s="1639"/>
      <c r="D72" s="1640"/>
      <c r="E72" s="1660"/>
      <c r="F72" s="1807">
        <f>+IF($P$2=0,$P72,0)</f>
        <v>0</v>
      </c>
      <c r="G72" s="1806">
        <f>+IF($P$2=0,$Q72,0)</f>
        <v>0</v>
      </c>
      <c r="H72" s="1587"/>
      <c r="I72" s="1807">
        <f>+IF(OR($P$2=98,$P$2=42,$P$2=96,$P$2=97),$P72,0)</f>
        <v>0</v>
      </c>
      <c r="J72" s="1806">
        <f>+IF(OR($P$2=98,$P$2=42,$P$2=96,$P$2=97),$Q72,0)</f>
        <v>0</v>
      </c>
      <c r="K72" s="1797"/>
      <c r="L72" s="1806">
        <f>+IF($P$2=33,$Q72,0)</f>
        <v>0</v>
      </c>
      <c r="M72" s="1797"/>
      <c r="N72" s="1808">
        <f>+ROUND(+G72+J72+L72,0)</f>
        <v>0</v>
      </c>
      <c r="O72" s="1944"/>
      <c r="P72" s="1807">
        <f>+ROUND(+OTCHET!E248+OTCHET!E265+OTCHET!E269+OTCHET!E270+OTCHET!E273,0)</f>
        <v>0</v>
      </c>
      <c r="Q72" s="1806">
        <f>+ROUND(+OTCHET!F248+OTCHET!F265+OTCHET!F269+OTCHET!F270+OTCHET!F273,0)</f>
        <v>0</v>
      </c>
      <c r="R72" s="1779"/>
      <c r="S72" s="2031" t="s">
        <v>1707</v>
      </c>
      <c r="T72" s="2032"/>
      <c r="U72" s="2033"/>
      <c r="V72" s="1615"/>
      <c r="W72" s="1595"/>
      <c r="X72" s="1595"/>
      <c r="Y72" s="1595"/>
      <c r="Z72" s="1595"/>
    </row>
    <row r="73" spans="1:26" s="1585" customFormat="1" ht="15.75">
      <c r="A73" s="1623"/>
      <c r="B73" s="1759" t="s">
        <v>1592</v>
      </c>
      <c r="C73" s="1632"/>
      <c r="D73" s="1633"/>
      <c r="E73" s="1587"/>
      <c r="F73" s="1833">
        <f>+IF($P$2=0,$P73,0)</f>
        <v>0</v>
      </c>
      <c r="G73" s="1832">
        <f>+IF($P$2=0,$Q73,0)</f>
        <v>0</v>
      </c>
      <c r="H73" s="1587"/>
      <c r="I73" s="1833">
        <f>+IF(OR($P$2=98,$P$2=42,$P$2=96,$P$2=97),$P73,0)</f>
        <v>0</v>
      </c>
      <c r="J73" s="1832">
        <f>+IF(OR($P$2=98,$P$2=42,$P$2=96,$P$2=97),$Q73,0)</f>
        <v>0</v>
      </c>
      <c r="K73" s="1797"/>
      <c r="L73" s="1832">
        <f>+IF($P$2=33,$Q73,0)</f>
        <v>0</v>
      </c>
      <c r="M73" s="1797"/>
      <c r="N73" s="1800">
        <f>+ROUND(+G73+J73+L73,0)</f>
        <v>0</v>
      </c>
      <c r="O73" s="1944"/>
      <c r="P73" s="1833">
        <f>+ROUND(OTCHET!E274+OTCHET!E288-OTCHET!E292,0)</f>
        <v>0</v>
      </c>
      <c r="Q73" s="1832">
        <f>+ROUND(OTCHET!F274+OTCHET!F288-OTCHET!F292,0)</f>
        <v>0</v>
      </c>
      <c r="R73" s="1779"/>
      <c r="S73" s="2034" t="s">
        <v>1708</v>
      </c>
      <c r="T73" s="2035"/>
      <c r="U73" s="2036"/>
      <c r="V73" s="1615"/>
      <c r="W73" s="1595"/>
      <c r="X73" s="1595"/>
      <c r="Y73" s="1595"/>
      <c r="Z73" s="1595"/>
    </row>
    <row r="74" spans="1:26" s="1585" customFormat="1" ht="15.75">
      <c r="A74" s="1623"/>
      <c r="B74" s="1661" t="s">
        <v>1593</v>
      </c>
      <c r="C74" s="1662"/>
      <c r="D74" s="1663"/>
      <c r="E74" s="1587"/>
      <c r="F74" s="1829">
        <f>+ROUND(+SUM(F72:F73),0)</f>
        <v>0</v>
      </c>
      <c r="G74" s="1828">
        <f>+ROUND(+SUM(G72:G73),0)</f>
        <v>0</v>
      </c>
      <c r="H74" s="1587"/>
      <c r="I74" s="1829">
        <f>+ROUND(+SUM(I72:I73),0)</f>
        <v>0</v>
      </c>
      <c r="J74" s="1828">
        <f>+ROUND(+SUM(J72:J73),0)</f>
        <v>0</v>
      </c>
      <c r="K74" s="1797"/>
      <c r="L74" s="1828">
        <f>+ROUND(+SUM(L72:L73),0)</f>
        <v>0</v>
      </c>
      <c r="M74" s="1797"/>
      <c r="N74" s="1830">
        <f>+ROUND(+SUM(N72:N73),0)</f>
        <v>0</v>
      </c>
      <c r="O74" s="1944"/>
      <c r="P74" s="1829">
        <f>+ROUND(+SUM(P72:P73),0)</f>
        <v>0</v>
      </c>
      <c r="Q74" s="1828">
        <f>+ROUND(+SUM(Q72:Q73),0)</f>
        <v>0</v>
      </c>
      <c r="R74" s="1779"/>
      <c r="S74" s="2040" t="s">
        <v>1709</v>
      </c>
      <c r="T74" s="2041"/>
      <c r="U74" s="2042"/>
      <c r="V74" s="1615"/>
      <c r="W74" s="1595"/>
      <c r="X74" s="1595"/>
      <c r="Y74" s="1595"/>
      <c r="Z74" s="1595"/>
    </row>
    <row r="75" spans="1:26" s="1585" customFormat="1" ht="6.75" customHeight="1">
      <c r="A75" s="1623"/>
      <c r="B75" s="1666"/>
      <c r="C75" s="1667"/>
      <c r="D75" s="1668"/>
      <c r="E75" s="1587"/>
      <c r="F75" s="1833"/>
      <c r="G75" s="1832"/>
      <c r="H75" s="1587"/>
      <c r="I75" s="1833"/>
      <c r="J75" s="1832"/>
      <c r="K75" s="1797"/>
      <c r="L75" s="1832"/>
      <c r="M75" s="1797"/>
      <c r="N75" s="1800"/>
      <c r="O75" s="1944"/>
      <c r="P75" s="1833"/>
      <c r="Q75" s="1832"/>
      <c r="R75" s="1779"/>
      <c r="S75" s="1902"/>
      <c r="T75" s="1903"/>
      <c r="U75" s="1904"/>
      <c r="V75" s="1615"/>
      <c r="W75" s="1595"/>
      <c r="X75" s="1595"/>
      <c r="Y75" s="1595"/>
      <c r="Z75" s="1595"/>
    </row>
    <row r="76" spans="1:26" s="1585" customFormat="1" ht="16.5" thickBot="1">
      <c r="A76" s="1623"/>
      <c r="B76" s="1771" t="s">
        <v>1594</v>
      </c>
      <c r="C76" s="1669"/>
      <c r="D76" s="1670"/>
      <c r="E76" s="1587"/>
      <c r="F76" s="1836">
        <f>+ROUND(F55+F62+F66+F70+F74,0)</f>
        <v>840849</v>
      </c>
      <c r="G76" s="1834">
        <f>+ROUND(G55+G62+G66+G70+G74,0)</f>
        <v>810248</v>
      </c>
      <c r="H76" s="1587"/>
      <c r="I76" s="1836">
        <f>+ROUND(I55+I62+I66+I70+I74,0)</f>
        <v>0</v>
      </c>
      <c r="J76" s="1835">
        <f>+ROUND(J55+J62+J66+J70+J74,0)</f>
        <v>0</v>
      </c>
      <c r="K76" s="1797"/>
      <c r="L76" s="1835">
        <f>+ROUND(L55+L62+L66+L70+L74,0)</f>
        <v>0</v>
      </c>
      <c r="M76" s="1797"/>
      <c r="N76" s="1837">
        <f>+ROUND(N55+N62+N66+N70+N74,0)</f>
        <v>810248</v>
      </c>
      <c r="O76" s="1944"/>
      <c r="P76" s="1836">
        <f>+ROUND(P55+P62+P66+P70+P74,0)</f>
        <v>840849</v>
      </c>
      <c r="Q76" s="1834">
        <f>+ROUND(Q55+Q62+Q66+Q70+Q74,0)</f>
        <v>810248</v>
      </c>
      <c r="R76" s="1779"/>
      <c r="S76" s="2055" t="s">
        <v>1710</v>
      </c>
      <c r="T76" s="2056"/>
      <c r="U76" s="2057"/>
      <c r="V76" s="1671"/>
      <c r="W76" s="1672"/>
      <c r="X76" s="1673"/>
      <c r="Y76" s="1672"/>
      <c r="Z76" s="1672"/>
    </row>
    <row r="77" spans="1:26" s="1585" customFormat="1" ht="15.75">
      <c r="A77" s="1623"/>
      <c r="B77" s="1757" t="s">
        <v>1595</v>
      </c>
      <c r="C77" s="1624"/>
      <c r="D77" s="1625"/>
      <c r="E77" s="1587"/>
      <c r="F77" s="1807"/>
      <c r="G77" s="1806"/>
      <c r="H77" s="1587"/>
      <c r="I77" s="1807"/>
      <c r="J77" s="1806"/>
      <c r="K77" s="1797"/>
      <c r="L77" s="1806"/>
      <c r="M77" s="1797"/>
      <c r="N77" s="1808"/>
      <c r="O77" s="1944"/>
      <c r="P77" s="1807"/>
      <c r="Q77" s="1806"/>
      <c r="R77" s="1779"/>
      <c r="S77" s="1757" t="s">
        <v>1595</v>
      </c>
      <c r="T77" s="1624"/>
      <c r="U77" s="1625"/>
      <c r="V77" s="1615"/>
      <c r="W77" s="1595"/>
      <c r="X77" s="1595"/>
      <c r="Y77" s="1595"/>
      <c r="Z77" s="1595"/>
    </row>
    <row r="78" spans="1:26" s="1585" customFormat="1" ht="15.75">
      <c r="A78" s="1623"/>
      <c r="B78" s="1761" t="s">
        <v>1596</v>
      </c>
      <c r="C78" s="1639"/>
      <c r="D78" s="1640"/>
      <c r="E78" s="1587"/>
      <c r="F78" s="1796">
        <f>+IF($P$2=0,$P78,0)</f>
        <v>558464</v>
      </c>
      <c r="G78" s="1824">
        <f>+IF($P$2=0,$Q78,0)</f>
        <v>750613</v>
      </c>
      <c r="H78" s="1587"/>
      <c r="I78" s="1796">
        <f>+IF(OR($P$2=98,$P$2=42,$P$2=96,$P$2=97),$P78,0)</f>
        <v>0</v>
      </c>
      <c r="J78" s="1824">
        <f>+IF(OR($P$2=98,$P$2=42,$P$2=96,$P$2=97),$Q78,0)</f>
        <v>0</v>
      </c>
      <c r="K78" s="1797"/>
      <c r="L78" s="1824">
        <f>+IF($P$2=33,$Q78,0)</f>
        <v>0</v>
      </c>
      <c r="M78" s="1797"/>
      <c r="N78" s="1798">
        <f>+ROUND(+G78+J78+L78,0)</f>
        <v>750613</v>
      </c>
      <c r="O78" s="1944"/>
      <c r="P78" s="1796">
        <f>+ROUND(OTCHET!E415,0)</f>
        <v>558464</v>
      </c>
      <c r="Q78" s="1824">
        <f>+ROUND(OTCHET!F415,0)</f>
        <v>750613</v>
      </c>
      <c r="R78" s="1779"/>
      <c r="S78" s="2031" t="s">
        <v>1711</v>
      </c>
      <c r="T78" s="2032"/>
      <c r="U78" s="2033"/>
      <c r="V78" s="1615"/>
      <c r="W78" s="1595"/>
      <c r="X78" s="1595"/>
      <c r="Y78" s="1595"/>
      <c r="Z78" s="1595"/>
    </row>
    <row r="79" spans="1:26" s="1585" customFormat="1" ht="15.75">
      <c r="A79" s="1623"/>
      <c r="B79" s="1759" t="s">
        <v>1597</v>
      </c>
      <c r="C79" s="1632"/>
      <c r="D79" s="1633"/>
      <c r="E79" s="1587"/>
      <c r="F79" s="1833">
        <f>+IF($P$2=0,$P79,0)</f>
        <v>0</v>
      </c>
      <c r="G79" s="1832">
        <f>+IF($P$2=0,$Q79,0)</f>
        <v>0</v>
      </c>
      <c r="H79" s="1587"/>
      <c r="I79" s="1833">
        <f>+IF(OR($P$2=98,$P$2=42,$P$2=96,$P$2=97),$P79,0)</f>
        <v>0</v>
      </c>
      <c r="J79" s="1832">
        <f>+IF(OR($P$2=98,$P$2=42,$P$2=96,$P$2=97),$Q79,0)</f>
        <v>0</v>
      </c>
      <c r="K79" s="1797"/>
      <c r="L79" s="1832">
        <f>+IF($P$2=33,$Q79,0)</f>
        <v>0</v>
      </c>
      <c r="M79" s="1797"/>
      <c r="N79" s="1800">
        <f>+ROUND(+G79+J79+L79,0)</f>
        <v>0</v>
      </c>
      <c r="O79" s="1944"/>
      <c r="P79" s="1833">
        <f>+ROUND(OTCHET!E425,0)</f>
        <v>0</v>
      </c>
      <c r="Q79" s="1832">
        <f>+ROUND(OTCHET!F425,0)</f>
        <v>0</v>
      </c>
      <c r="R79" s="1779"/>
      <c r="S79" s="2034" t="s">
        <v>1712</v>
      </c>
      <c r="T79" s="2035"/>
      <c r="U79" s="2036"/>
      <c r="V79" s="1615"/>
      <c r="W79" s="1595"/>
      <c r="X79" s="1595"/>
      <c r="Y79" s="1595"/>
      <c r="Z79" s="1595"/>
    </row>
    <row r="80" spans="1:26" s="1585" customFormat="1" ht="16.5" thickBot="1">
      <c r="A80" s="1623"/>
      <c r="B80" s="1772" t="s">
        <v>1598</v>
      </c>
      <c r="C80" s="1674"/>
      <c r="D80" s="1675"/>
      <c r="E80" s="1587"/>
      <c r="F80" s="1839">
        <f>+ROUND(F78+F79,0)</f>
        <v>558464</v>
      </c>
      <c r="G80" s="1838">
        <f>+ROUND(G78+G79,0)</f>
        <v>750613</v>
      </c>
      <c r="H80" s="1587"/>
      <c r="I80" s="1839">
        <f>+ROUND(I78+I79,0)</f>
        <v>0</v>
      </c>
      <c r="J80" s="1838">
        <f>+ROUND(J78+J79,0)</f>
        <v>0</v>
      </c>
      <c r="K80" s="1797"/>
      <c r="L80" s="1838">
        <f>+ROUND(L78+L79,0)</f>
        <v>0</v>
      </c>
      <c r="M80" s="1797"/>
      <c r="N80" s="1840">
        <f>+ROUND(N78+N79,0)</f>
        <v>750613</v>
      </c>
      <c r="O80" s="1944"/>
      <c r="P80" s="1839">
        <f>+ROUND(P78+P79,0)</f>
        <v>558464</v>
      </c>
      <c r="Q80" s="1838">
        <f>+ROUND(Q78+Q79,0)</f>
        <v>750613</v>
      </c>
      <c r="R80" s="1779"/>
      <c r="S80" s="2058" t="s">
        <v>1713</v>
      </c>
      <c r="T80" s="2059"/>
      <c r="U80" s="2060"/>
      <c r="V80" s="1671"/>
      <c r="W80" s="1672"/>
      <c r="X80" s="1673"/>
      <c r="Y80" s="1672"/>
      <c r="Z80" s="1672"/>
    </row>
    <row r="81" spans="1:26" s="1585" customFormat="1" ht="15.75" customHeight="1" thickBot="1">
      <c r="A81" s="1623"/>
      <c r="B81" s="2061">
        <f>+IF(+SUM(F81:N81)=0,0,"Контрола: дефицит/излишък = финансиране с обратен знак (Г. + Д. = 0)")</f>
        <v>0</v>
      </c>
      <c r="C81" s="2062"/>
      <c r="D81" s="2063"/>
      <c r="E81" s="1587"/>
      <c r="F81" s="1676">
        <f>+ROUND(F82,0)+ROUND(F83,0)</f>
        <v>0</v>
      </c>
      <c r="G81" s="1677">
        <f>+ROUND(G82,0)+ROUND(G83,0)</f>
        <v>0</v>
      </c>
      <c r="H81" s="1587"/>
      <c r="I81" s="1676">
        <f>+ROUND(I82,0)+ROUND(I83,0)</f>
        <v>0</v>
      </c>
      <c r="J81" s="1677">
        <f>+ROUND(J82,0)+ROUND(J83,0)</f>
        <v>0</v>
      </c>
      <c r="K81" s="1587"/>
      <c r="L81" s="1677">
        <f>+ROUND(L82,0)+ROUND(L83,0)</f>
        <v>0</v>
      </c>
      <c r="M81" s="1587"/>
      <c r="N81" s="1678">
        <f>+ROUND(N82,0)+ROUND(N83,0)</f>
        <v>0</v>
      </c>
      <c r="O81" s="1627"/>
      <c r="P81" s="1676">
        <f>+ROUND(P82,0)+ROUND(P83,0)</f>
        <v>0</v>
      </c>
      <c r="Q81" s="1677">
        <f>+ROUND(Q82,0)+ROUND(Q83,0)</f>
        <v>0</v>
      </c>
      <c r="R81" s="1779"/>
      <c r="S81" s="1905"/>
      <c r="T81" s="1906"/>
      <c r="U81" s="1907"/>
      <c r="V81" s="1615"/>
      <c r="W81" s="1595"/>
      <c r="X81" s="1595"/>
      <c r="Y81" s="1595"/>
      <c r="Z81" s="1595"/>
    </row>
    <row r="82" spans="1:26" s="1585" customFormat="1" ht="19.5" thickTop="1">
      <c r="A82" s="1623"/>
      <c r="B82" s="1773" t="s">
        <v>1599</v>
      </c>
      <c r="C82" s="1679"/>
      <c r="D82" s="1680"/>
      <c r="E82" s="1587"/>
      <c r="F82" s="1841">
        <f>+ROUND(F47,0)-ROUND(F76,0)+ROUND(F80,0)</f>
        <v>0</v>
      </c>
      <c r="G82" s="1842">
        <f>+ROUND(G47,0)-ROUND(G76,0)+ROUND(G80,0)</f>
        <v>0</v>
      </c>
      <c r="H82" s="1587"/>
      <c r="I82" s="1841">
        <f>+ROUND(I47,0)-ROUND(I76,0)+ROUND(I80,0)</f>
        <v>0</v>
      </c>
      <c r="J82" s="1842">
        <f>+ROUND(J47,0)-ROUND(J76,0)+ROUND(J80,0)</f>
        <v>0</v>
      </c>
      <c r="K82" s="1797"/>
      <c r="L82" s="1842">
        <f>+ROUND(L47,0)-ROUND(L76,0)+ROUND(L80,0)</f>
        <v>0</v>
      </c>
      <c r="M82" s="1797"/>
      <c r="N82" s="1843">
        <f>+ROUND(N47,0)-ROUND(N76,0)+ROUND(N80,0)</f>
        <v>0</v>
      </c>
      <c r="O82" s="1844"/>
      <c r="P82" s="1841">
        <f>+ROUND(P47,0)-ROUND(P76,0)+ROUND(P80,0)</f>
        <v>0</v>
      </c>
      <c r="Q82" s="1842">
        <f>+ROUND(Q47,0)-ROUND(Q76,0)+ROUND(Q80,0)</f>
        <v>0</v>
      </c>
      <c r="R82" s="1779"/>
      <c r="S82" s="1773" t="s">
        <v>1599</v>
      </c>
      <c r="T82" s="1679"/>
      <c r="U82" s="1680"/>
      <c r="V82" s="1671"/>
      <c r="W82" s="1672"/>
      <c r="X82" s="1673"/>
      <c r="Y82" s="1672"/>
      <c r="Z82" s="1672"/>
    </row>
    <row r="83" spans="1:26" s="1585" customFormat="1" ht="19.5" thickBot="1">
      <c r="A83" s="1623"/>
      <c r="B83" s="1774" t="s">
        <v>1600</v>
      </c>
      <c r="C83" s="1681"/>
      <c r="D83" s="1682"/>
      <c r="E83" s="1626"/>
      <c r="F83" s="1845">
        <f>+ROUND(F100,0)+ROUND(F119,0)+ROUND(F125,0)-ROUND(F130,0)</f>
        <v>0</v>
      </c>
      <c r="G83" s="1846">
        <f>+ROUND(G100,0)+ROUND(G119,0)+ROUND(G125,0)-ROUND(G130,0)</f>
        <v>0</v>
      </c>
      <c r="H83" s="1587"/>
      <c r="I83" s="1845">
        <f>+ROUND(I100,0)+ROUND(I119,0)+ROUND(I125,0)-ROUND(I130,0)</f>
        <v>0</v>
      </c>
      <c r="J83" s="1846">
        <f>+ROUND(J100,0)+ROUND(J119,0)+ROUND(J125,0)-ROUND(J130,0)</f>
        <v>0</v>
      </c>
      <c r="K83" s="1797"/>
      <c r="L83" s="1846">
        <f>+ROUND(L100,0)+ROUND(L119,0)+ROUND(L125,0)-ROUND(L130,0)</f>
        <v>0</v>
      </c>
      <c r="M83" s="1797"/>
      <c r="N83" s="1847">
        <f>+ROUND(N100,0)+ROUND(N119,0)+ROUND(N125,0)-ROUND(N130,0)</f>
        <v>0</v>
      </c>
      <c r="O83" s="1844"/>
      <c r="P83" s="1845">
        <f>+ROUND(P100,0)+ROUND(P119,0)+ROUND(P125,0)-ROUND(P130,0)</f>
        <v>0</v>
      </c>
      <c r="Q83" s="1846">
        <f>+ROUND(Q100,0)+ROUND(Q119,0)+ROUND(Q125,0)-ROUND(Q130,0)</f>
        <v>0</v>
      </c>
      <c r="R83" s="1779"/>
      <c r="S83" s="1774" t="s">
        <v>1600</v>
      </c>
      <c r="T83" s="1681"/>
      <c r="U83" s="1682"/>
      <c r="V83" s="1671"/>
      <c r="W83" s="1672"/>
      <c r="X83" s="1673"/>
      <c r="Y83" s="1672"/>
      <c r="Z83" s="1672"/>
    </row>
    <row r="84" spans="1:26" s="1585" customFormat="1" ht="16.5" thickTop="1">
      <c r="A84" s="1623"/>
      <c r="B84" s="1757" t="s">
        <v>1601</v>
      </c>
      <c r="C84" s="1624"/>
      <c r="D84" s="1625"/>
      <c r="E84" s="1587"/>
      <c r="F84" s="1795"/>
      <c r="G84" s="1804"/>
      <c r="H84" s="1587"/>
      <c r="I84" s="1795"/>
      <c r="J84" s="1804"/>
      <c r="K84" s="1797"/>
      <c r="L84" s="1804"/>
      <c r="M84" s="1797"/>
      <c r="N84" s="1805"/>
      <c r="O84" s="1944"/>
      <c r="P84" s="1795"/>
      <c r="Q84" s="1804"/>
      <c r="R84" s="1779"/>
      <c r="S84" s="1757" t="s">
        <v>1601</v>
      </c>
      <c r="T84" s="1624"/>
      <c r="U84" s="1625"/>
      <c r="V84" s="1615"/>
      <c r="W84" s="1595"/>
      <c r="X84" s="1595"/>
      <c r="Y84" s="1595"/>
      <c r="Z84" s="1595"/>
    </row>
    <row r="85" spans="1:26" s="1585" customFormat="1" ht="15.75">
      <c r="A85" s="1623"/>
      <c r="B85" s="1758" t="s">
        <v>1602</v>
      </c>
      <c r="C85" s="1628"/>
      <c r="D85" s="1629"/>
      <c r="E85" s="1587"/>
      <c r="F85" s="1796"/>
      <c r="G85" s="1824"/>
      <c r="H85" s="1587"/>
      <c r="I85" s="1796"/>
      <c r="J85" s="1824"/>
      <c r="K85" s="1797"/>
      <c r="L85" s="1824"/>
      <c r="M85" s="1797"/>
      <c r="N85" s="1798"/>
      <c r="O85" s="1944"/>
      <c r="P85" s="1796"/>
      <c r="Q85" s="1824"/>
      <c r="R85" s="1779"/>
      <c r="S85" s="1758" t="s">
        <v>1602</v>
      </c>
      <c r="T85" s="1628"/>
      <c r="U85" s="1629"/>
      <c r="V85" s="1615"/>
      <c r="W85" s="1595"/>
      <c r="X85" s="1595"/>
      <c r="Y85" s="1595"/>
      <c r="Z85" s="1595"/>
    </row>
    <row r="86" spans="1:26" s="1585" customFormat="1" ht="15.75">
      <c r="A86" s="1623"/>
      <c r="B86" s="1756" t="s">
        <v>1603</v>
      </c>
      <c r="C86" s="1630"/>
      <c r="D86" s="1631"/>
      <c r="E86" s="1587"/>
      <c r="F86" s="1926">
        <f>+IF($P$2=0,$P86,0)</f>
        <v>0</v>
      </c>
      <c r="G86" s="1925">
        <f>+IF($P$2=0,$Q86,0)</f>
        <v>0</v>
      </c>
      <c r="H86" s="1587"/>
      <c r="I86" s="1926">
        <f>+IF(OR($P$2=98,$P$2=42,$P$2=96,$P$2=97),$P86,0)</f>
        <v>0</v>
      </c>
      <c r="J86" s="1925">
        <f>+IF(OR($P$2=98,$P$2=42,$P$2=96,$P$2=97),$Q86,0)</f>
        <v>0</v>
      </c>
      <c r="K86" s="1797"/>
      <c r="L86" s="1925">
        <f>+IF($P$2=33,$Q86,0)</f>
        <v>0</v>
      </c>
      <c r="M86" s="1797"/>
      <c r="N86" s="1799">
        <f>+ROUND(+G86+J86+L86,0)</f>
        <v>0</v>
      </c>
      <c r="O86" s="1944"/>
      <c r="P86" s="1926">
        <f>+ROUND(+OTCHET!E458+OTCHET!E459,0)</f>
        <v>0</v>
      </c>
      <c r="Q86" s="1925">
        <f>+ROUND(+OTCHET!F458+OTCHET!F459,0)</f>
        <v>0</v>
      </c>
      <c r="R86" s="1779"/>
      <c r="S86" s="2031" t="s">
        <v>1714</v>
      </c>
      <c r="T86" s="2032"/>
      <c r="U86" s="2033"/>
      <c r="V86" s="1615"/>
      <c r="W86" s="1595"/>
      <c r="X86" s="1595"/>
      <c r="Y86" s="1595"/>
      <c r="Z86" s="1595"/>
    </row>
    <row r="87" spans="1:26" s="1585" customFormat="1" ht="15.75">
      <c r="A87" s="1623"/>
      <c r="B87" s="1759" t="s">
        <v>1604</v>
      </c>
      <c r="C87" s="1632"/>
      <c r="D87" s="1633"/>
      <c r="E87" s="1587"/>
      <c r="F87" s="1833">
        <f>+IF($P$2=0,$P87,0)</f>
        <v>0</v>
      </c>
      <c r="G87" s="1832">
        <f>+IF($P$2=0,$Q87,0)</f>
        <v>0</v>
      </c>
      <c r="H87" s="1587"/>
      <c r="I87" s="1833">
        <f>+IF(OR($P$2=98,$P$2=42,$P$2=96,$P$2=97),$P87,0)</f>
        <v>0</v>
      </c>
      <c r="J87" s="1832">
        <f>+IF(OR($P$2=98,$P$2=42,$P$2=96,$P$2=97),$Q87,0)</f>
        <v>0</v>
      </c>
      <c r="K87" s="1797"/>
      <c r="L87" s="1832">
        <f>+IF($P$2=33,$Q87,0)</f>
        <v>0</v>
      </c>
      <c r="M87" s="1797"/>
      <c r="N87" s="1800">
        <f>+ROUND(+G87+J87+L87,0)</f>
        <v>0</v>
      </c>
      <c r="O87" s="1944"/>
      <c r="P87" s="1833">
        <f>+ROUND(OTCHET!E460+OTCHET!E531,0)</f>
        <v>0</v>
      </c>
      <c r="Q87" s="1832">
        <f>+ROUND(OTCHET!F460+OTCHET!F531,0)</f>
        <v>0</v>
      </c>
      <c r="R87" s="1779"/>
      <c r="S87" s="2034" t="s">
        <v>1715</v>
      </c>
      <c r="T87" s="2035"/>
      <c r="U87" s="2036"/>
      <c r="V87" s="1615"/>
      <c r="W87" s="1595"/>
      <c r="X87" s="1595"/>
      <c r="Y87" s="1595"/>
      <c r="Z87" s="1595"/>
    </row>
    <row r="88" spans="1:26" s="1585" customFormat="1" ht="15.75">
      <c r="A88" s="1623"/>
      <c r="B88" s="1634" t="s">
        <v>1605</v>
      </c>
      <c r="C88" s="1635"/>
      <c r="D88" s="1636"/>
      <c r="E88" s="1587"/>
      <c r="F88" s="1802">
        <f>+ROUND(+SUM(F86:F87),0)</f>
        <v>0</v>
      </c>
      <c r="G88" s="1801">
        <f>+ROUND(+SUM(G86:G87),0)</f>
        <v>0</v>
      </c>
      <c r="H88" s="1587"/>
      <c r="I88" s="1802">
        <f>+ROUND(+SUM(I86:I87),0)</f>
        <v>0</v>
      </c>
      <c r="J88" s="1801">
        <f>+ROUND(+SUM(J86:J87),0)</f>
        <v>0</v>
      </c>
      <c r="K88" s="1797"/>
      <c r="L88" s="1801">
        <f>+ROUND(+SUM(L86:L87),0)</f>
        <v>0</v>
      </c>
      <c r="M88" s="1797"/>
      <c r="N88" s="1803">
        <f>+ROUND(+SUM(N86:N87),0)</f>
        <v>0</v>
      </c>
      <c r="O88" s="1944"/>
      <c r="P88" s="1802">
        <f>+ROUND(+SUM(P86:P87),0)</f>
        <v>0</v>
      </c>
      <c r="Q88" s="1801">
        <f>+ROUND(+SUM(Q86:Q87),0)</f>
        <v>0</v>
      </c>
      <c r="R88" s="1779"/>
      <c r="S88" s="2040" t="s">
        <v>1716</v>
      </c>
      <c r="T88" s="2041"/>
      <c r="U88" s="2042"/>
      <c r="V88" s="1615"/>
      <c r="W88" s="1595"/>
      <c r="X88" s="1595"/>
      <c r="Y88" s="1595"/>
      <c r="Z88" s="1595"/>
    </row>
    <row r="89" spans="1:26" s="1585" customFormat="1" ht="15.75">
      <c r="A89" s="1623"/>
      <c r="B89" s="1760" t="s">
        <v>1606</v>
      </c>
      <c r="C89" s="1637"/>
      <c r="D89" s="1638"/>
      <c r="E89" s="1587"/>
      <c r="F89" s="1795"/>
      <c r="G89" s="1804"/>
      <c r="H89" s="1587"/>
      <c r="I89" s="1795"/>
      <c r="J89" s="1804"/>
      <c r="K89" s="1797"/>
      <c r="L89" s="1804"/>
      <c r="M89" s="1797"/>
      <c r="N89" s="1805"/>
      <c r="O89" s="1944"/>
      <c r="P89" s="1795"/>
      <c r="Q89" s="1804"/>
      <c r="R89" s="1779"/>
      <c r="S89" s="1760" t="s">
        <v>1606</v>
      </c>
      <c r="T89" s="1637"/>
      <c r="U89" s="1638"/>
      <c r="V89" s="1615"/>
      <c r="W89" s="1595"/>
      <c r="X89" s="1595"/>
      <c r="Y89" s="1595"/>
      <c r="Z89" s="1595"/>
    </row>
    <row r="90" spans="1:26" s="1585" customFormat="1" ht="15.75">
      <c r="A90" s="1623"/>
      <c r="B90" s="1761" t="s">
        <v>1607</v>
      </c>
      <c r="C90" s="1639"/>
      <c r="D90" s="1640"/>
      <c r="E90" s="1587"/>
      <c r="F90" s="1796">
        <f>+IF($P$2=0,$P90,0)</f>
        <v>0</v>
      </c>
      <c r="G90" s="1824">
        <f>+IF($P$2=0,$Q90,0)</f>
        <v>0</v>
      </c>
      <c r="H90" s="1587"/>
      <c r="I90" s="1796">
        <f>+IF(OR($P$2=98,$P$2=42,$P$2=96,$P$2=97),$P90,0)</f>
        <v>0</v>
      </c>
      <c r="J90" s="1824">
        <f>+IF(OR($P$2=98,$P$2=42,$P$2=96,$P$2=97),$Q90,0)</f>
        <v>0</v>
      </c>
      <c r="K90" s="1797"/>
      <c r="L90" s="1824">
        <f>+IF($P$2=33,$Q90,0)</f>
        <v>0</v>
      </c>
      <c r="M90" s="1797"/>
      <c r="N90" s="1798">
        <f>+ROUND(+G90+J90+L90,0)</f>
        <v>0</v>
      </c>
      <c r="O90" s="1944"/>
      <c r="P90" s="1796">
        <f>+ROUND(OTCHET!E462+OTCHET!E465+OTCHET!E475,0)</f>
        <v>0</v>
      </c>
      <c r="Q90" s="1824">
        <f>+ROUND(OTCHET!F462+OTCHET!F465+OTCHET!F475,0)</f>
        <v>0</v>
      </c>
      <c r="R90" s="1779"/>
      <c r="S90" s="2031" t="s">
        <v>1717</v>
      </c>
      <c r="T90" s="2032"/>
      <c r="U90" s="2033"/>
      <c r="V90" s="1615"/>
      <c r="W90" s="1595"/>
      <c r="X90" s="1595"/>
      <c r="Y90" s="1595"/>
      <c r="Z90" s="1595"/>
    </row>
    <row r="91" spans="1:26" s="1585" customFormat="1" ht="15.75">
      <c r="A91" s="1623"/>
      <c r="B91" s="1756" t="s">
        <v>1608</v>
      </c>
      <c r="C91" s="1630"/>
      <c r="D91" s="1631"/>
      <c r="E91" s="1587"/>
      <c r="F91" s="1833">
        <f>+IF($P$2=0,$P91,0)</f>
        <v>0</v>
      </c>
      <c r="G91" s="1832">
        <f>+IF($P$2=0,$Q91,0)</f>
        <v>0</v>
      </c>
      <c r="H91" s="1587"/>
      <c r="I91" s="1833">
        <f>+IF(OR($P$2=98,$P$2=42,$P$2=96,$P$2=97),$P91,0)</f>
        <v>0</v>
      </c>
      <c r="J91" s="1832">
        <f>+IF(OR($P$2=98,$P$2=42,$P$2=96,$P$2=97),$Q91,0)</f>
        <v>0</v>
      </c>
      <c r="K91" s="1797"/>
      <c r="L91" s="1832">
        <f>+IF($P$2=33,$Q91,0)</f>
        <v>0</v>
      </c>
      <c r="M91" s="1797"/>
      <c r="N91" s="1800">
        <f>+ROUND(+G91+J91+L91,0)</f>
        <v>0</v>
      </c>
      <c r="O91" s="1944"/>
      <c r="P91" s="1833">
        <f>+ROUND(OTCHET!E463+OTCHET!E466+OTCHET!E476+OTCHET!E498+IF(+OTCHET!E490&gt;0,+OTCHET!E490,0),0)</f>
        <v>0</v>
      </c>
      <c r="Q91" s="1832">
        <f>+ROUND(OTCHET!F463+OTCHET!F466+OTCHET!F476+OTCHET!F498+IF(+OTCHET!F490&gt;0,+OTCHET!F490,0),0)</f>
        <v>0</v>
      </c>
      <c r="R91" s="1779"/>
      <c r="S91" s="2034" t="s">
        <v>1718</v>
      </c>
      <c r="T91" s="2035"/>
      <c r="U91" s="2036"/>
      <c r="V91" s="1615"/>
      <c r="W91" s="1595"/>
      <c r="X91" s="1595"/>
      <c r="Y91" s="1595"/>
      <c r="Z91" s="1595"/>
    </row>
    <row r="92" spans="1:26" s="1585" customFormat="1" ht="15.75">
      <c r="A92" s="1623"/>
      <c r="B92" s="1756" t="s">
        <v>1609</v>
      </c>
      <c r="C92" s="1630"/>
      <c r="D92" s="1631"/>
      <c r="E92" s="1587"/>
      <c r="F92" s="1926">
        <f>+IF($P$2=0,$P92,0)</f>
        <v>0</v>
      </c>
      <c r="G92" s="1925">
        <f>+IF($P$2=0,$Q92,0)</f>
        <v>0</v>
      </c>
      <c r="H92" s="1587"/>
      <c r="I92" s="1926">
        <f>+IF(OR($P$2=98,$P$2=42,$P$2=96,$P$2=97),$P92,0)</f>
        <v>0</v>
      </c>
      <c r="J92" s="1925">
        <f>+IF(OR($P$2=98,$P$2=42,$P$2=96,$P$2=97),$Q92,0)</f>
        <v>0</v>
      </c>
      <c r="K92" s="1797"/>
      <c r="L92" s="1925">
        <f>+IF($P$2=33,$Q92,0)</f>
        <v>0</v>
      </c>
      <c r="M92" s="1797"/>
      <c r="N92" s="1799">
        <f>+ROUND(+G92+J92+L92,0)</f>
        <v>0</v>
      </c>
      <c r="O92" s="1944"/>
      <c r="P92" s="1926">
        <f>+ROUND(+SUM(OTCHET!E468:E470),0)</f>
        <v>0</v>
      </c>
      <c r="Q92" s="1925">
        <f>+ROUND(+SUM(OTCHET!F468:F470),0)</f>
        <v>0</v>
      </c>
      <c r="R92" s="1779"/>
      <c r="S92" s="2034" t="s">
        <v>1719</v>
      </c>
      <c r="T92" s="2035"/>
      <c r="U92" s="2036"/>
      <c r="V92" s="1615"/>
      <c r="W92" s="1595"/>
      <c r="X92" s="1595"/>
      <c r="Y92" s="1595"/>
      <c r="Z92" s="1595"/>
    </row>
    <row r="93" spans="1:26" s="1585" customFormat="1" ht="15.75">
      <c r="A93" s="1623"/>
      <c r="B93" s="1775" t="s">
        <v>1610</v>
      </c>
      <c r="C93" s="1683"/>
      <c r="D93" s="1684"/>
      <c r="E93" s="1587"/>
      <c r="F93" s="1807">
        <f>+IF($P$2=0,$P93,0)</f>
        <v>0</v>
      </c>
      <c r="G93" s="1806">
        <f>+IF($P$2=0,$Q93,0)</f>
        <v>0</v>
      </c>
      <c r="H93" s="1587"/>
      <c r="I93" s="1807">
        <f>+IF(OR($P$2=98,$P$2=42,$P$2=96,$P$2=97),$P93,0)</f>
        <v>0</v>
      </c>
      <c r="J93" s="1806">
        <f>+IF(OR($P$2=98,$P$2=42,$P$2=96,$P$2=97),$Q93,0)</f>
        <v>0</v>
      </c>
      <c r="K93" s="1797"/>
      <c r="L93" s="1806">
        <f>+IF($P$2=33,$Q93,0)</f>
        <v>0</v>
      </c>
      <c r="M93" s="1797"/>
      <c r="N93" s="1808">
        <f>+ROUND(+G93+J93+L93,0)</f>
        <v>0</v>
      </c>
      <c r="O93" s="1944"/>
      <c r="P93" s="1807">
        <f>+ROUND(+SUM(OTCHET!E471:E472),0)</f>
        <v>0</v>
      </c>
      <c r="Q93" s="1806">
        <f>+ROUND(+SUM(OTCHET!F471:F472),0)</f>
        <v>0</v>
      </c>
      <c r="R93" s="1779"/>
      <c r="S93" s="2037" t="s">
        <v>1720</v>
      </c>
      <c r="T93" s="2038"/>
      <c r="U93" s="2039"/>
      <c r="V93" s="1615"/>
      <c r="W93" s="1595"/>
      <c r="X93" s="1595"/>
      <c r="Y93" s="1595"/>
      <c r="Z93" s="1595"/>
    </row>
    <row r="94" spans="1:26" s="1585" customFormat="1" ht="15.75">
      <c r="A94" s="1623"/>
      <c r="B94" s="1634" t="s">
        <v>1611</v>
      </c>
      <c r="C94" s="1635"/>
      <c r="D94" s="1636"/>
      <c r="E94" s="1587"/>
      <c r="F94" s="1802">
        <f>+ROUND(+SUM(F90:F93),0)</f>
        <v>0</v>
      </c>
      <c r="G94" s="1801">
        <f>+ROUND(+SUM(G90:G93),0)</f>
        <v>0</v>
      </c>
      <c r="H94" s="1587"/>
      <c r="I94" s="1802">
        <f>+ROUND(+SUM(I90:I93),0)</f>
        <v>0</v>
      </c>
      <c r="J94" s="1801">
        <f>+ROUND(+SUM(J90:J93),0)</f>
        <v>0</v>
      </c>
      <c r="K94" s="1797"/>
      <c r="L94" s="1801">
        <f>+ROUND(+SUM(L90:L93),0)</f>
        <v>0</v>
      </c>
      <c r="M94" s="1797"/>
      <c r="N94" s="1803">
        <f>+ROUND(+SUM(N90:N93),0)</f>
        <v>0</v>
      </c>
      <c r="O94" s="1944"/>
      <c r="P94" s="1802">
        <f>+ROUND(+SUM(P90:P93),0)</f>
        <v>0</v>
      </c>
      <c r="Q94" s="1801">
        <f>+ROUND(+SUM(Q90:Q93),0)</f>
        <v>0</v>
      </c>
      <c r="R94" s="1779"/>
      <c r="S94" s="2040" t="s">
        <v>1721</v>
      </c>
      <c r="T94" s="2041"/>
      <c r="U94" s="2042"/>
      <c r="V94" s="1615"/>
      <c r="W94" s="1595"/>
      <c r="X94" s="1595"/>
      <c r="Y94" s="1595"/>
      <c r="Z94" s="1595"/>
    </row>
    <row r="95" spans="1:26" s="1585" customFormat="1" ht="15.75">
      <c r="A95" s="1623"/>
      <c r="B95" s="1760" t="s">
        <v>1612</v>
      </c>
      <c r="C95" s="1637"/>
      <c r="D95" s="1638"/>
      <c r="E95" s="1587"/>
      <c r="F95" s="1795"/>
      <c r="G95" s="1804"/>
      <c r="H95" s="1587"/>
      <c r="I95" s="1795"/>
      <c r="J95" s="1804"/>
      <c r="K95" s="1797"/>
      <c r="L95" s="1804"/>
      <c r="M95" s="1797"/>
      <c r="N95" s="1805"/>
      <c r="O95" s="1944"/>
      <c r="P95" s="1795"/>
      <c r="Q95" s="1804"/>
      <c r="R95" s="1779"/>
      <c r="S95" s="1760" t="s">
        <v>1612</v>
      </c>
      <c r="T95" s="1637"/>
      <c r="U95" s="1638"/>
      <c r="V95" s="1615"/>
      <c r="W95" s="1595"/>
      <c r="X95" s="1595"/>
      <c r="Y95" s="1595"/>
      <c r="Z95" s="1595"/>
    </row>
    <row r="96" spans="1:26" s="1585" customFormat="1" ht="15.75">
      <c r="A96" s="1623"/>
      <c r="B96" s="1761" t="s">
        <v>1613</v>
      </c>
      <c r="C96" s="1639"/>
      <c r="D96" s="1640"/>
      <c r="E96" s="1587"/>
      <c r="F96" s="1796">
        <f>+IF($P$2=0,$P96,0)</f>
        <v>0</v>
      </c>
      <c r="G96" s="1824">
        <f>+IF($P$2=0,$Q96,0)</f>
        <v>0</v>
      </c>
      <c r="H96" s="1587"/>
      <c r="I96" s="1796">
        <f>+IF(OR($P$2=98,$P$2=42,$P$2=96,$P$2=97),$P96,0)</f>
        <v>0</v>
      </c>
      <c r="J96" s="1824">
        <f>+IF(OR($P$2=98,$P$2=42,$P$2=96,$P$2=97),$Q96,0)</f>
        <v>0</v>
      </c>
      <c r="K96" s="1797"/>
      <c r="L96" s="1824">
        <f>+IF($P$2=33,$Q96,0)</f>
        <v>0</v>
      </c>
      <c r="M96" s="1797"/>
      <c r="N96" s="1798">
        <f>+ROUND(+G96+J96+L96,0)</f>
        <v>0</v>
      </c>
      <c r="O96" s="1944"/>
      <c r="P96" s="1796">
        <f>+ROUND(OTCHET!E532+OTCHET!E537,0)</f>
        <v>0</v>
      </c>
      <c r="Q96" s="1824">
        <f>+ROUND(OTCHET!F532+OTCHET!F537,0)</f>
        <v>0</v>
      </c>
      <c r="R96" s="1779"/>
      <c r="S96" s="2031" t="s">
        <v>1722</v>
      </c>
      <c r="T96" s="2032"/>
      <c r="U96" s="2033"/>
      <c r="V96" s="1615"/>
      <c r="W96" s="1595"/>
      <c r="X96" s="1595"/>
      <c r="Y96" s="1595"/>
      <c r="Z96" s="1595"/>
    </row>
    <row r="97" spans="1:26" s="1585" customFormat="1" ht="15.75">
      <c r="A97" s="1623"/>
      <c r="B97" s="1759" t="s">
        <v>1614</v>
      </c>
      <c r="C97" s="1632"/>
      <c r="D97" s="1633"/>
      <c r="E97" s="1587"/>
      <c r="F97" s="1833">
        <f>+IF($P$2=0,$P97,0)</f>
        <v>0</v>
      </c>
      <c r="G97" s="1832">
        <f>+IF($P$2=0,$Q97,0)</f>
        <v>0</v>
      </c>
      <c r="H97" s="1587"/>
      <c r="I97" s="1833">
        <f>+IF(OR($P$2=98,$P$2=42,$P$2=96,$P$2=97),$P97,0)</f>
        <v>0</v>
      </c>
      <c r="J97" s="1832">
        <f>+IF(OR($P$2=98,$P$2=42,$P$2=96,$P$2=97),$Q97,0)</f>
        <v>0</v>
      </c>
      <c r="K97" s="1797"/>
      <c r="L97" s="1832">
        <f>+IF($P$2=33,$Q97,0)</f>
        <v>0</v>
      </c>
      <c r="M97" s="1797"/>
      <c r="N97" s="1800">
        <f>+ROUND(+G97+J97+L97,0)</f>
        <v>0</v>
      </c>
      <c r="O97" s="1944"/>
      <c r="P97" s="1833">
        <f>+ROUND(+OTCHET!E473+OTCHET!E554+OTCHET!E556,0)</f>
        <v>0</v>
      </c>
      <c r="Q97" s="1832">
        <f>+ROUND(+OTCHET!F473+OTCHET!F554+OTCHET!F556,0)</f>
        <v>0</v>
      </c>
      <c r="R97" s="1779"/>
      <c r="S97" s="2034" t="s">
        <v>1723</v>
      </c>
      <c r="T97" s="2035"/>
      <c r="U97" s="2036"/>
      <c r="V97" s="1615"/>
      <c r="W97" s="1595"/>
      <c r="X97" s="1595"/>
      <c r="Y97" s="1595"/>
      <c r="Z97" s="1595"/>
    </row>
    <row r="98" spans="1:26" s="1585" customFormat="1" ht="15.75">
      <c r="A98" s="1623"/>
      <c r="B98" s="1634" t="s">
        <v>1615</v>
      </c>
      <c r="C98" s="1635"/>
      <c r="D98" s="1636"/>
      <c r="E98" s="1587"/>
      <c r="F98" s="1802">
        <f>+ROUND(+SUM(F96:F97),0)</f>
        <v>0</v>
      </c>
      <c r="G98" s="1801">
        <f>+ROUND(+SUM(G96:G97),0)</f>
        <v>0</v>
      </c>
      <c r="H98" s="1587"/>
      <c r="I98" s="1802">
        <f>+ROUND(+SUM(I96:I97),0)</f>
        <v>0</v>
      </c>
      <c r="J98" s="1801">
        <f>+ROUND(+SUM(J96:J97),0)</f>
        <v>0</v>
      </c>
      <c r="K98" s="1797"/>
      <c r="L98" s="1801">
        <f>+ROUND(+SUM(L96:L97),0)</f>
        <v>0</v>
      </c>
      <c r="M98" s="1797"/>
      <c r="N98" s="1803">
        <f>+ROUND(+SUM(N96:N97),0)</f>
        <v>0</v>
      </c>
      <c r="O98" s="1944"/>
      <c r="P98" s="1802">
        <f>+ROUND(+SUM(P96:P97),0)</f>
        <v>0</v>
      </c>
      <c r="Q98" s="1801">
        <f>+ROUND(+SUM(Q96:Q97),0)</f>
        <v>0</v>
      </c>
      <c r="R98" s="1779"/>
      <c r="S98" s="2040" t="s">
        <v>1724</v>
      </c>
      <c r="T98" s="2041"/>
      <c r="U98" s="2042"/>
      <c r="V98" s="1615"/>
      <c r="W98" s="1595"/>
      <c r="X98" s="1595"/>
      <c r="Y98" s="1595"/>
      <c r="Z98" s="1595"/>
    </row>
    <row r="99" spans="1:26" s="1585" customFormat="1" ht="8.25" customHeight="1">
      <c r="A99" s="1623"/>
      <c r="B99" s="1657"/>
      <c r="C99" s="1642"/>
      <c r="D99" s="1643"/>
      <c r="E99" s="1587"/>
      <c r="F99" s="1796"/>
      <c r="G99" s="1824"/>
      <c r="H99" s="1587"/>
      <c r="I99" s="1796"/>
      <c r="J99" s="1824"/>
      <c r="K99" s="1797"/>
      <c r="L99" s="1824"/>
      <c r="M99" s="1797"/>
      <c r="N99" s="1798"/>
      <c r="O99" s="1944"/>
      <c r="P99" s="1796"/>
      <c r="Q99" s="1824"/>
      <c r="R99" s="1779"/>
      <c r="S99" s="1896"/>
      <c r="T99" s="1897"/>
      <c r="U99" s="1898"/>
      <c r="V99" s="1615"/>
      <c r="W99" s="1595"/>
      <c r="X99" s="1595"/>
      <c r="Y99" s="1595"/>
      <c r="Z99" s="1595"/>
    </row>
    <row r="100" spans="1:26" s="1585" customFormat="1" ht="16.5" thickBot="1">
      <c r="A100" s="1623"/>
      <c r="B100" s="1769" t="s">
        <v>1616</v>
      </c>
      <c r="C100" s="1658"/>
      <c r="D100" s="1659"/>
      <c r="E100" s="1587"/>
      <c r="F100" s="1826">
        <f>+ROUND(F88+F94+F98,0)</f>
        <v>0</v>
      </c>
      <c r="G100" s="1825">
        <f>+ROUND(G88+G94+G98,0)</f>
        <v>0</v>
      </c>
      <c r="H100" s="1587"/>
      <c r="I100" s="1826">
        <f>+ROUND(I88+I94+I98,0)</f>
        <v>0</v>
      </c>
      <c r="J100" s="1825">
        <f>+ROUND(J88+J94+J98,0)</f>
        <v>0</v>
      </c>
      <c r="K100" s="1797"/>
      <c r="L100" s="1825">
        <f>+ROUND(L88+L94+L98,0)</f>
        <v>0</v>
      </c>
      <c r="M100" s="1797"/>
      <c r="N100" s="1827">
        <f>+ROUND(N88+N94+N98,0)</f>
        <v>0</v>
      </c>
      <c r="O100" s="1946"/>
      <c r="P100" s="1826">
        <f>+ROUND(P88+P94+P98,0)</f>
        <v>0</v>
      </c>
      <c r="Q100" s="1825">
        <f>+ROUND(Q88+Q94+Q98,0)</f>
        <v>0</v>
      </c>
      <c r="R100" s="1779"/>
      <c r="S100" s="2052" t="s">
        <v>1725</v>
      </c>
      <c r="T100" s="2053"/>
      <c r="U100" s="2054"/>
      <c r="V100" s="1615"/>
      <c r="W100" s="1595"/>
      <c r="X100" s="1595"/>
      <c r="Y100" s="1595"/>
      <c r="Z100" s="1595"/>
    </row>
    <row r="101" spans="1:26" s="1585" customFormat="1" ht="15.75">
      <c r="A101" s="1623"/>
      <c r="B101" s="1757" t="s">
        <v>1617</v>
      </c>
      <c r="C101" s="1624"/>
      <c r="D101" s="1625"/>
      <c r="E101" s="1587"/>
      <c r="F101" s="1807"/>
      <c r="G101" s="1806"/>
      <c r="H101" s="1587"/>
      <c r="I101" s="1807"/>
      <c r="J101" s="1806"/>
      <c r="K101" s="1797"/>
      <c r="L101" s="1806"/>
      <c r="M101" s="1797"/>
      <c r="N101" s="1808"/>
      <c r="O101" s="1944"/>
      <c r="P101" s="1807"/>
      <c r="Q101" s="1806"/>
      <c r="R101" s="1779"/>
      <c r="S101" s="1908" t="s">
        <v>1617</v>
      </c>
      <c r="T101" s="1909"/>
      <c r="U101" s="1910"/>
      <c r="V101" s="1615"/>
      <c r="W101" s="1595"/>
      <c r="X101" s="1595"/>
      <c r="Y101" s="1595"/>
      <c r="Z101" s="1595"/>
    </row>
    <row r="102" spans="1:26" s="1585" customFormat="1" ht="15.75">
      <c r="A102" s="1623"/>
      <c r="B102" s="1758" t="s">
        <v>1618</v>
      </c>
      <c r="C102" s="1628"/>
      <c r="D102" s="1629"/>
      <c r="E102" s="1587"/>
      <c r="F102" s="1796"/>
      <c r="G102" s="1824"/>
      <c r="H102" s="1587"/>
      <c r="I102" s="1796"/>
      <c r="J102" s="1824"/>
      <c r="K102" s="1797"/>
      <c r="L102" s="1824"/>
      <c r="M102" s="1797"/>
      <c r="N102" s="1798"/>
      <c r="O102" s="1944"/>
      <c r="P102" s="1796"/>
      <c r="Q102" s="1824"/>
      <c r="R102" s="1779"/>
      <c r="S102" s="1911" t="s">
        <v>1618</v>
      </c>
      <c r="T102" s="1912"/>
      <c r="U102" s="1913"/>
      <c r="V102" s="1615"/>
      <c r="W102" s="1595"/>
      <c r="X102" s="1595"/>
      <c r="Y102" s="1595"/>
      <c r="Z102" s="1595"/>
    </row>
    <row r="103" spans="1:26" s="1585" customFormat="1" ht="15.75">
      <c r="A103" s="1623"/>
      <c r="B103" s="1756" t="s">
        <v>1619</v>
      </c>
      <c r="C103" s="1630"/>
      <c r="D103" s="1631"/>
      <c r="E103" s="1587"/>
      <c r="F103" s="1926">
        <f>+IF($P$2=0,$P103,0)</f>
        <v>0</v>
      </c>
      <c r="G103" s="1925">
        <f>+IF($P$2=0,$Q103,0)</f>
        <v>0</v>
      </c>
      <c r="H103" s="1587"/>
      <c r="I103" s="1926">
        <f>+IF(OR($P$2=98,$P$2=42,$P$2=96,$P$2=97),$P103,0)</f>
        <v>0</v>
      </c>
      <c r="J103" s="1925">
        <f>+IF(OR($P$2=98,$P$2=42,$P$2=96,$P$2=97),$Q103,0)</f>
        <v>0</v>
      </c>
      <c r="K103" s="1797"/>
      <c r="L103" s="1925">
        <f>+IF($P$2=33,$Q103,0)</f>
        <v>0</v>
      </c>
      <c r="M103" s="1797"/>
      <c r="N103" s="1799">
        <f>+ROUND(+G103+J103+L103,0)</f>
        <v>0</v>
      </c>
      <c r="O103" s="1944"/>
      <c r="P103" s="1926">
        <f>+ROUND(OTCHET!E494+OTCHET!E495+OTCHET!E508,0)</f>
        <v>0</v>
      </c>
      <c r="Q103" s="1925">
        <f>+ROUND(OTCHET!F494+OTCHET!F495+OTCHET!F508,0)</f>
        <v>0</v>
      </c>
      <c r="R103" s="1779"/>
      <c r="S103" s="2031" t="s">
        <v>1726</v>
      </c>
      <c r="T103" s="2032"/>
      <c r="U103" s="2033"/>
      <c r="V103" s="1615"/>
      <c r="W103" s="1595"/>
      <c r="X103" s="1595"/>
      <c r="Y103" s="1595"/>
      <c r="Z103" s="1595"/>
    </row>
    <row r="104" spans="1:26" s="1585" customFormat="1" ht="15.75">
      <c r="A104" s="1623"/>
      <c r="B104" s="1759" t="s">
        <v>1620</v>
      </c>
      <c r="C104" s="1632"/>
      <c r="D104" s="1633"/>
      <c r="E104" s="1587"/>
      <c r="F104" s="1833">
        <f>+IF($P$2=0,$P104,0)</f>
        <v>0</v>
      </c>
      <c r="G104" s="1832">
        <f>+IF($P$2=0,$Q104,0)</f>
        <v>0</v>
      </c>
      <c r="H104" s="1587"/>
      <c r="I104" s="1833">
        <f>+IF(OR($P$2=98,$P$2=42,$P$2=96,$P$2=97),$P104,0)</f>
        <v>0</v>
      </c>
      <c r="J104" s="1832">
        <f>+IF(OR($P$2=98,$P$2=42,$P$2=96,$P$2=97),$Q104,0)</f>
        <v>0</v>
      </c>
      <c r="K104" s="1797"/>
      <c r="L104" s="1832">
        <f>+IF($P$2=33,$Q104,0)</f>
        <v>0</v>
      </c>
      <c r="M104" s="1797"/>
      <c r="N104" s="1800">
        <f>+ROUND(+G104+J104+L104,0)</f>
        <v>0</v>
      </c>
      <c r="O104" s="1944"/>
      <c r="P104" s="1833">
        <f>+ROUND(OTCHET!E496+OTCHET!E497+OTCHET!E512,0)</f>
        <v>0</v>
      </c>
      <c r="Q104" s="1832">
        <f>+ROUND(OTCHET!F496+OTCHET!F497+OTCHET!F512,0)</f>
        <v>0</v>
      </c>
      <c r="R104" s="1779"/>
      <c r="S104" s="2034" t="s">
        <v>1727</v>
      </c>
      <c r="T104" s="2035"/>
      <c r="U104" s="2036"/>
      <c r="V104" s="1615"/>
      <c r="W104" s="1595"/>
      <c r="X104" s="1595"/>
      <c r="Y104" s="1595"/>
      <c r="Z104" s="1595"/>
    </row>
    <row r="105" spans="1:26" s="1585" customFormat="1" ht="15.75">
      <c r="A105" s="1623"/>
      <c r="B105" s="1661" t="s">
        <v>1621</v>
      </c>
      <c r="C105" s="1662"/>
      <c r="D105" s="1663"/>
      <c r="E105" s="1587"/>
      <c r="F105" s="1829">
        <f>+ROUND(+SUM(F103:F104),0)</f>
        <v>0</v>
      </c>
      <c r="G105" s="1828">
        <f>+ROUND(+SUM(G103:G104),0)</f>
        <v>0</v>
      </c>
      <c r="H105" s="1587"/>
      <c r="I105" s="1829">
        <f>+ROUND(+SUM(I103:I104),0)</f>
        <v>0</v>
      </c>
      <c r="J105" s="1828">
        <f>+ROUND(+SUM(J103:J104),0)</f>
        <v>0</v>
      </c>
      <c r="K105" s="1797"/>
      <c r="L105" s="1828">
        <f>+ROUND(+SUM(L103:L104),0)</f>
        <v>0</v>
      </c>
      <c r="M105" s="1797"/>
      <c r="N105" s="1830">
        <f>+ROUND(+SUM(N103:N104),0)</f>
        <v>0</v>
      </c>
      <c r="O105" s="1944"/>
      <c r="P105" s="1829">
        <f>+ROUND(+SUM(P103:P104),0)</f>
        <v>0</v>
      </c>
      <c r="Q105" s="1828">
        <f>+ROUND(+SUM(Q103:Q104),0)</f>
        <v>0</v>
      </c>
      <c r="R105" s="1779"/>
      <c r="S105" s="2040" t="s">
        <v>1728</v>
      </c>
      <c r="T105" s="2041"/>
      <c r="U105" s="2042"/>
      <c r="V105" s="1615"/>
      <c r="W105" s="1595"/>
      <c r="X105" s="1595"/>
      <c r="Y105" s="1595"/>
      <c r="Z105" s="1595"/>
    </row>
    <row r="106" spans="1:26" s="1585" customFormat="1" ht="15.75">
      <c r="A106" s="1623"/>
      <c r="B106" s="1760" t="s">
        <v>1622</v>
      </c>
      <c r="C106" s="1637"/>
      <c r="D106" s="1638"/>
      <c r="E106" s="1587"/>
      <c r="F106" s="1795"/>
      <c r="G106" s="1804"/>
      <c r="H106" s="1587"/>
      <c r="I106" s="1795"/>
      <c r="J106" s="1804"/>
      <c r="K106" s="1797"/>
      <c r="L106" s="1804"/>
      <c r="M106" s="1797"/>
      <c r="N106" s="1805"/>
      <c r="O106" s="1944"/>
      <c r="P106" s="1795"/>
      <c r="Q106" s="1804"/>
      <c r="R106" s="1779"/>
      <c r="S106" s="1914" t="s">
        <v>1622</v>
      </c>
      <c r="T106" s="1915"/>
      <c r="U106" s="1916"/>
      <c r="V106" s="1615"/>
      <c r="W106" s="1595"/>
      <c r="X106" s="1595"/>
      <c r="Y106" s="1595"/>
      <c r="Z106" s="1595"/>
    </row>
    <row r="107" spans="1:26" s="1585" customFormat="1" ht="15.75">
      <c r="A107" s="1623"/>
      <c r="B107" s="1761" t="s">
        <v>1623</v>
      </c>
      <c r="C107" s="1639"/>
      <c r="D107" s="1640"/>
      <c r="E107" s="1587"/>
      <c r="F107" s="1796">
        <f>+IF($P$2=0,$P107,0)</f>
        <v>0</v>
      </c>
      <c r="G107" s="1824">
        <f>+IF($P$2=0,$Q107,0)</f>
        <v>0</v>
      </c>
      <c r="H107" s="1587"/>
      <c r="I107" s="1796">
        <f>+IF(OR($P$2=98,$P$2=42,$P$2=96,$P$2=97),$P107,0)</f>
        <v>0</v>
      </c>
      <c r="J107" s="1824">
        <f>+IF(OR($P$2=98,$P$2=42,$P$2=96,$P$2=97),$Q107,0)</f>
        <v>0</v>
      </c>
      <c r="K107" s="1797"/>
      <c r="L107" s="1824">
        <f>+IF($P$2=33,$Q107,0)</f>
        <v>0</v>
      </c>
      <c r="M107" s="1797"/>
      <c r="N107" s="1798">
        <f>+ROUND(+G107+J107+L107,0)</f>
        <v>0</v>
      </c>
      <c r="O107" s="1944"/>
      <c r="P107" s="1796">
        <f>+ROUND(OTCHET!E478+OTCHET!E479+OTCHET!E482+OTCHET!E483+OTCHET!E486+OTCHET!E487+OTCHET!E491+OTCHET!E500+OTCHET!E501+OTCHET!E504+OTCHET!E505,0)</f>
        <v>0</v>
      </c>
      <c r="Q107" s="1824">
        <f>+ROUND(OTCHET!F478+OTCHET!F479+OTCHET!F482+OTCHET!F483+OTCHET!F486+OTCHET!F487+OTCHET!F491+OTCHET!F500+OTCHET!F501+OTCHET!F504+OTCHET!F505,0)</f>
        <v>0</v>
      </c>
      <c r="R107" s="1779"/>
      <c r="S107" s="2064" t="s">
        <v>1729</v>
      </c>
      <c r="T107" s="2065"/>
      <c r="U107" s="2066"/>
      <c r="V107" s="1615"/>
      <c r="W107" s="1595"/>
      <c r="X107" s="1595"/>
      <c r="Y107" s="1595"/>
      <c r="Z107" s="1595"/>
    </row>
    <row r="108" spans="1:26" s="1585" customFormat="1" ht="15.75">
      <c r="A108" s="1623"/>
      <c r="B108" s="1759" t="s">
        <v>1751</v>
      </c>
      <c r="C108" s="1632"/>
      <c r="D108" s="1633"/>
      <c r="E108" s="1587"/>
      <c r="F108" s="1833">
        <f>+IF($P$2=0,$P108,0)</f>
        <v>0</v>
      </c>
      <c r="G108" s="1832">
        <f>+IF($P$2=0,$Q108,0)</f>
        <v>0</v>
      </c>
      <c r="H108" s="1587"/>
      <c r="I108" s="1833">
        <f>+IF(OR($P$2=98,$P$2=42,$P$2=96,$P$2=97),$P108,0)</f>
        <v>0</v>
      </c>
      <c r="J108" s="1832">
        <f>+IF(OR($P$2=98,$P$2=42,$P$2=96,$P$2=97),$Q108,0)</f>
        <v>0</v>
      </c>
      <c r="K108" s="1797"/>
      <c r="L108" s="1832">
        <f>+IF($P$2=33,$Q108,0)</f>
        <v>0</v>
      </c>
      <c r="M108" s="1797"/>
      <c r="N108" s="1800">
        <f>+ROUND(+G108+J108+L108,0)</f>
        <v>0</v>
      </c>
      <c r="O108" s="1944"/>
      <c r="P108" s="1833">
        <f>+ROUND(OTCHET!E480+OTCHET!E481+OTCHET!E484+OTCHET!E485+OTCHET!E488+OTCHET!E489+OTCHET!E492+OTCHET!E502+OTCHET!E503+OTCHET!E506+OTCHET!E507+IF(+OTCHET!E490&lt;0,+OTCHET!E490,0),0)</f>
        <v>0</v>
      </c>
      <c r="Q108" s="1832">
        <f>+ROUND(OTCHET!F480+OTCHET!F481+OTCHET!F484+OTCHET!F485+OTCHET!F488+OTCHET!F489+OTCHET!F492+OTCHET!F502+OTCHET!F503+OTCHET!F506+OTCHET!F507+IF(+OTCHET!F490&lt;0,+OTCHET!F490,0),0)</f>
        <v>0</v>
      </c>
      <c r="R108" s="1779"/>
      <c r="S108" s="2067" t="s">
        <v>1730</v>
      </c>
      <c r="T108" s="2068"/>
      <c r="U108" s="2069"/>
      <c r="V108" s="1615"/>
      <c r="W108" s="1595"/>
      <c r="X108" s="1595"/>
      <c r="Y108" s="1595"/>
      <c r="Z108" s="1595"/>
    </row>
    <row r="109" spans="1:26" s="1585" customFormat="1" ht="15.75">
      <c r="A109" s="1623"/>
      <c r="B109" s="1661" t="s">
        <v>1624</v>
      </c>
      <c r="C109" s="1662"/>
      <c r="D109" s="1663"/>
      <c r="E109" s="1587"/>
      <c r="F109" s="1829">
        <f>+ROUND(+SUM(F107:F108),0)</f>
        <v>0</v>
      </c>
      <c r="G109" s="1828">
        <f>+ROUND(+SUM(G107:G108),0)</f>
        <v>0</v>
      </c>
      <c r="H109" s="1587"/>
      <c r="I109" s="1829">
        <f>+ROUND(+SUM(I107:I108),0)</f>
        <v>0</v>
      </c>
      <c r="J109" s="1828">
        <f>+ROUND(+SUM(J107:J108),0)</f>
        <v>0</v>
      </c>
      <c r="K109" s="1797"/>
      <c r="L109" s="1828">
        <f>+ROUND(+SUM(L107:L108),0)</f>
        <v>0</v>
      </c>
      <c r="M109" s="1797"/>
      <c r="N109" s="1830">
        <f>+ROUND(+SUM(N107:N108),0)</f>
        <v>0</v>
      </c>
      <c r="O109" s="1944"/>
      <c r="P109" s="1829">
        <f>+ROUND(+SUM(P107:P108),0)</f>
        <v>0</v>
      </c>
      <c r="Q109" s="1828">
        <f>+ROUND(+SUM(Q107:Q108),0)</f>
        <v>0</v>
      </c>
      <c r="R109" s="1779"/>
      <c r="S109" s="2040" t="s">
        <v>1731</v>
      </c>
      <c r="T109" s="2041"/>
      <c r="U109" s="2042"/>
      <c r="V109" s="1615"/>
      <c r="W109" s="1595"/>
      <c r="X109" s="1595"/>
      <c r="Y109" s="1595"/>
      <c r="Z109" s="1595"/>
    </row>
    <row r="110" spans="1:26" s="1585" customFormat="1" ht="15.75">
      <c r="A110" s="1623"/>
      <c r="B110" s="1760" t="s">
        <v>1625</v>
      </c>
      <c r="C110" s="1637"/>
      <c r="D110" s="1638"/>
      <c r="E110" s="1587"/>
      <c r="F110" s="1795"/>
      <c r="G110" s="1804"/>
      <c r="H110" s="1587"/>
      <c r="I110" s="1795"/>
      <c r="J110" s="1804"/>
      <c r="K110" s="1797"/>
      <c r="L110" s="1804"/>
      <c r="M110" s="1797"/>
      <c r="N110" s="1805"/>
      <c r="O110" s="1944"/>
      <c r="P110" s="1795"/>
      <c r="Q110" s="1804"/>
      <c r="R110" s="1779"/>
      <c r="S110" s="1914" t="s">
        <v>1625</v>
      </c>
      <c r="T110" s="1915"/>
      <c r="U110" s="1916"/>
      <c r="V110" s="1615"/>
      <c r="W110" s="1595"/>
      <c r="X110" s="1595"/>
      <c r="Y110" s="1595"/>
      <c r="Z110" s="1595"/>
    </row>
    <row r="111" spans="1:26" s="1585" customFormat="1" ht="15.75">
      <c r="A111" s="1623"/>
      <c r="B111" s="1761" t="s">
        <v>1626</v>
      </c>
      <c r="C111" s="1639"/>
      <c r="D111" s="1640"/>
      <c r="E111" s="1587"/>
      <c r="F111" s="1796">
        <f>+IF($P$2=0,$P111,0)</f>
        <v>0</v>
      </c>
      <c r="G111" s="1824">
        <f>+IF($P$2=0,$Q111,0)</f>
        <v>0</v>
      </c>
      <c r="H111" s="1587"/>
      <c r="I111" s="1796">
        <f>+IF(OR($P$2=98,$P$2=42,$P$2=96,$P$2=97),$P111,0)</f>
        <v>0</v>
      </c>
      <c r="J111" s="1824">
        <f>+IF(OR($P$2=98,$P$2=42,$P$2=96,$P$2=97),$Q111,0)</f>
        <v>0</v>
      </c>
      <c r="K111" s="1797"/>
      <c r="L111" s="1824">
        <f>+IF($P$2=33,$Q111,0)</f>
        <v>0</v>
      </c>
      <c r="M111" s="1797"/>
      <c r="N111" s="1798">
        <f>+ROUND(+G111+J111+L111,0)</f>
        <v>0</v>
      </c>
      <c r="O111" s="1944"/>
      <c r="P111" s="1796">
        <f>+ROUND(OTCHET!E543,0)</f>
        <v>0</v>
      </c>
      <c r="Q111" s="1824">
        <f>+ROUND(OTCHET!F543,0)</f>
        <v>0</v>
      </c>
      <c r="R111" s="1779"/>
      <c r="S111" s="2031" t="s">
        <v>1732</v>
      </c>
      <c r="T111" s="2032"/>
      <c r="U111" s="2033"/>
      <c r="V111" s="1615"/>
      <c r="W111" s="1595"/>
      <c r="X111" s="1595"/>
      <c r="Y111" s="1595"/>
      <c r="Z111" s="1595"/>
    </row>
    <row r="112" spans="1:26" s="1585" customFormat="1" ht="15.75">
      <c r="A112" s="1623"/>
      <c r="B112" s="1759" t="s">
        <v>1627</v>
      </c>
      <c r="C112" s="1632"/>
      <c r="D112" s="1633"/>
      <c r="E112" s="1587"/>
      <c r="F112" s="1833">
        <f>+IF($P$2=0,$P112,0)</f>
        <v>0</v>
      </c>
      <c r="G112" s="1832">
        <f>+IF($P$2=0,$Q112,0)</f>
        <v>0</v>
      </c>
      <c r="H112" s="1587"/>
      <c r="I112" s="1833">
        <f>+IF(OR($P$2=98,$P$2=42,$P$2=96,$P$2=97),$P112,0)</f>
        <v>0</v>
      </c>
      <c r="J112" s="1832">
        <f>+IF(OR($P$2=98,$P$2=42,$P$2=96,$P$2=97),$Q112,0)</f>
        <v>0</v>
      </c>
      <c r="K112" s="1797"/>
      <c r="L112" s="1832">
        <f>+IF($P$2=33,$Q112,0)</f>
        <v>0</v>
      </c>
      <c r="M112" s="1797"/>
      <c r="N112" s="1800">
        <f>+ROUND(+G112+J112+L112,0)</f>
        <v>0</v>
      </c>
      <c r="O112" s="1944"/>
      <c r="P112" s="1833">
        <f>+ROUND(OTCHET!E544,0)</f>
        <v>0</v>
      </c>
      <c r="Q112" s="1832">
        <f>+ROUND(OTCHET!F544,0)</f>
        <v>0</v>
      </c>
      <c r="R112" s="1779"/>
      <c r="S112" s="2034" t="s">
        <v>1733</v>
      </c>
      <c r="T112" s="2035"/>
      <c r="U112" s="2036"/>
      <c r="V112" s="1615"/>
      <c r="W112" s="1595"/>
      <c r="X112" s="1595"/>
      <c r="Y112" s="1595"/>
      <c r="Z112" s="1595"/>
    </row>
    <row r="113" spans="1:26" s="1585" customFormat="1" ht="15.75">
      <c r="A113" s="1623"/>
      <c r="B113" s="1661" t="s">
        <v>1628</v>
      </c>
      <c r="C113" s="1662"/>
      <c r="D113" s="1663"/>
      <c r="E113" s="1587"/>
      <c r="F113" s="1829">
        <f>+ROUND(+SUM(F111:F112),0)</f>
        <v>0</v>
      </c>
      <c r="G113" s="1828">
        <f>+ROUND(+SUM(G111:G112),0)</f>
        <v>0</v>
      </c>
      <c r="H113" s="1587"/>
      <c r="I113" s="1829">
        <f>+ROUND(+SUM(I111:I112),0)</f>
        <v>0</v>
      </c>
      <c r="J113" s="1828">
        <f>+ROUND(+SUM(J111:J112),0)</f>
        <v>0</v>
      </c>
      <c r="K113" s="1797"/>
      <c r="L113" s="1828">
        <f>+ROUND(+SUM(L111:L112),0)</f>
        <v>0</v>
      </c>
      <c r="M113" s="1797"/>
      <c r="N113" s="1830">
        <f>+ROUND(+SUM(N111:N112),0)</f>
        <v>0</v>
      </c>
      <c r="O113" s="1944"/>
      <c r="P113" s="1829">
        <f>+ROUND(+SUM(P111:P112),0)</f>
        <v>0</v>
      </c>
      <c r="Q113" s="1828">
        <f>+ROUND(+SUM(Q111:Q112),0)</f>
        <v>0</v>
      </c>
      <c r="R113" s="1779"/>
      <c r="S113" s="2040" t="s">
        <v>1734</v>
      </c>
      <c r="T113" s="2041"/>
      <c r="U113" s="2042"/>
      <c r="V113" s="1615"/>
      <c r="W113" s="1595"/>
      <c r="X113" s="1595"/>
      <c r="Y113" s="1595"/>
      <c r="Z113" s="1595"/>
    </row>
    <row r="114" spans="1:26" s="1585" customFormat="1" ht="15.75">
      <c r="A114" s="1623"/>
      <c r="B114" s="1760" t="s">
        <v>1629</v>
      </c>
      <c r="C114" s="1637"/>
      <c r="D114" s="1638"/>
      <c r="E114" s="1660"/>
      <c r="F114" s="1807"/>
      <c r="G114" s="1806"/>
      <c r="H114" s="1587"/>
      <c r="I114" s="1807"/>
      <c r="J114" s="1806"/>
      <c r="K114" s="1797"/>
      <c r="L114" s="1806"/>
      <c r="M114" s="1797"/>
      <c r="N114" s="1808"/>
      <c r="O114" s="1944"/>
      <c r="P114" s="1807"/>
      <c r="Q114" s="1806"/>
      <c r="R114" s="1779"/>
      <c r="S114" s="1914" t="s">
        <v>1629</v>
      </c>
      <c r="T114" s="1915"/>
      <c r="U114" s="1916"/>
      <c r="V114" s="1615"/>
      <c r="W114" s="1595"/>
      <c r="X114" s="1595"/>
      <c r="Y114" s="1595"/>
      <c r="Z114" s="1595"/>
    </row>
    <row r="115" spans="1:26" s="1585" customFormat="1" ht="15.75">
      <c r="A115" s="1623"/>
      <c r="B115" s="1761" t="s">
        <v>1630</v>
      </c>
      <c r="C115" s="1639"/>
      <c r="D115" s="1640"/>
      <c r="E115" s="1660"/>
      <c r="F115" s="1807">
        <f>+IF($P$2=0,$P115,0)</f>
        <v>0</v>
      </c>
      <c r="G115" s="1806">
        <f>+IF($P$2=0,$Q115,0)</f>
        <v>0</v>
      </c>
      <c r="H115" s="1587"/>
      <c r="I115" s="1807">
        <f>+IF(OR($P$2=98,$P$2=42,$P$2=96,$P$2=97),$P115,0)</f>
        <v>0</v>
      </c>
      <c r="J115" s="1806">
        <f>+IF(OR($P$2=98,$P$2=42,$P$2=96,$P$2=97),$Q115,0)</f>
        <v>0</v>
      </c>
      <c r="K115" s="1797"/>
      <c r="L115" s="1806">
        <f>+IF($P$2=33,$Q115,0)</f>
        <v>0</v>
      </c>
      <c r="M115" s="1797"/>
      <c r="N115" s="1808">
        <f>+ROUND(+G115+J115+L115,0)</f>
        <v>0</v>
      </c>
      <c r="O115" s="1944"/>
      <c r="P115" s="1807">
        <f>+ROUND(OTCHET!E541+OTCHET!E542+OTCHET!E558+OTCHET!E559,0)</f>
        <v>0</v>
      </c>
      <c r="Q115" s="1806">
        <f>+ROUND(OTCHET!F541+OTCHET!F542+OTCHET!F558+OTCHET!F559,0)</f>
        <v>0</v>
      </c>
      <c r="R115" s="1779"/>
      <c r="S115" s="2031" t="s">
        <v>1735</v>
      </c>
      <c r="T115" s="2032"/>
      <c r="U115" s="2033"/>
      <c r="V115" s="1615"/>
      <c r="W115" s="1595"/>
      <c r="X115" s="1595"/>
      <c r="Y115" s="1595"/>
      <c r="Z115" s="1595"/>
    </row>
    <row r="116" spans="1:26" s="1585" customFormat="1" ht="15.75">
      <c r="A116" s="1623"/>
      <c r="B116" s="1759" t="s">
        <v>1631</v>
      </c>
      <c r="C116" s="1632"/>
      <c r="D116" s="1633"/>
      <c r="E116" s="1587"/>
      <c r="F116" s="1833">
        <f>+IF($P$2=0,$P116,0)</f>
        <v>0</v>
      </c>
      <c r="G116" s="1832">
        <f>+IF($P$2=0,$Q116,0)</f>
        <v>0</v>
      </c>
      <c r="H116" s="1587"/>
      <c r="I116" s="1833">
        <f>+IF(OR($P$2=98,$P$2=42,$P$2=96,$P$2=97),$P116,0)</f>
        <v>0</v>
      </c>
      <c r="J116" s="1832">
        <f>+IF(OR($P$2=98,$P$2=42,$P$2=96,$P$2=97),$Q116,0)</f>
        <v>0</v>
      </c>
      <c r="K116" s="1797"/>
      <c r="L116" s="1832">
        <f>+IF($P$2=33,$Q116,0)</f>
        <v>0</v>
      </c>
      <c r="M116" s="1797"/>
      <c r="N116" s="1800">
        <f>+ROUND(+G116+J116+L116,0)</f>
        <v>0</v>
      </c>
      <c r="O116" s="1944"/>
      <c r="P116" s="1833">
        <f>+ROUND(OTCHET!E555+OTCHET!E557,0)</f>
        <v>0</v>
      </c>
      <c r="Q116" s="1832">
        <f>+ROUND(OTCHET!F555+OTCHET!F557,0)</f>
        <v>0</v>
      </c>
      <c r="R116" s="1779"/>
      <c r="S116" s="2034" t="s">
        <v>1736</v>
      </c>
      <c r="T116" s="2035"/>
      <c r="U116" s="2036"/>
      <c r="V116" s="1615"/>
      <c r="W116" s="1595"/>
      <c r="X116" s="1595"/>
      <c r="Y116" s="1595"/>
      <c r="Z116" s="1595"/>
    </row>
    <row r="117" spans="1:26" s="1585" customFormat="1" ht="15.75">
      <c r="A117" s="1623"/>
      <c r="B117" s="1661" t="s">
        <v>1632</v>
      </c>
      <c r="C117" s="1662"/>
      <c r="D117" s="1663"/>
      <c r="E117" s="1587"/>
      <c r="F117" s="1829">
        <f>+ROUND(+SUM(F115:F116),0)</f>
        <v>0</v>
      </c>
      <c r="G117" s="1828">
        <f>+ROUND(+SUM(G115:G116),0)</f>
        <v>0</v>
      </c>
      <c r="H117" s="1587"/>
      <c r="I117" s="1829">
        <f>+ROUND(+SUM(I115:I116),0)</f>
        <v>0</v>
      </c>
      <c r="J117" s="1828">
        <f>+ROUND(+SUM(J115:J116),0)</f>
        <v>0</v>
      </c>
      <c r="K117" s="1797"/>
      <c r="L117" s="1828">
        <f>+ROUND(+SUM(L115:L116),0)</f>
        <v>0</v>
      </c>
      <c r="M117" s="1797"/>
      <c r="N117" s="1830">
        <f>+ROUND(+SUM(N115:N116),0)</f>
        <v>0</v>
      </c>
      <c r="O117" s="1944"/>
      <c r="P117" s="1829">
        <f>+ROUND(+SUM(P115:P116),0)</f>
        <v>0</v>
      </c>
      <c r="Q117" s="1828">
        <f>+ROUND(+SUM(Q115:Q116),0)</f>
        <v>0</v>
      </c>
      <c r="R117" s="1779"/>
      <c r="S117" s="2040" t="s">
        <v>1737</v>
      </c>
      <c r="T117" s="2041"/>
      <c r="U117" s="2042"/>
      <c r="V117" s="1615"/>
      <c r="W117" s="1595"/>
      <c r="X117" s="1595"/>
      <c r="Y117" s="1595"/>
      <c r="Z117" s="1595"/>
    </row>
    <row r="118" spans="1:26" s="1585" customFormat="1" ht="8.25" customHeight="1">
      <c r="A118" s="1623"/>
      <c r="B118" s="1666"/>
      <c r="C118" s="1667"/>
      <c r="D118" s="1668"/>
      <c r="E118" s="1587"/>
      <c r="F118" s="1833"/>
      <c r="G118" s="1832"/>
      <c r="H118" s="1587"/>
      <c r="I118" s="1833"/>
      <c r="J118" s="1832"/>
      <c r="K118" s="1797"/>
      <c r="L118" s="1832"/>
      <c r="M118" s="1797"/>
      <c r="N118" s="1800"/>
      <c r="O118" s="1944"/>
      <c r="P118" s="1833"/>
      <c r="Q118" s="1832"/>
      <c r="R118" s="1779"/>
      <c r="S118" s="1902"/>
      <c r="T118" s="1903"/>
      <c r="U118" s="1904"/>
      <c r="V118" s="1615"/>
      <c r="W118" s="1595"/>
      <c r="X118" s="1595"/>
      <c r="Y118" s="1595"/>
      <c r="Z118" s="1595"/>
    </row>
    <row r="119" spans="1:26" s="1585" customFormat="1" ht="16.5" thickBot="1">
      <c r="A119" s="1623"/>
      <c r="B119" s="1771" t="s">
        <v>1633</v>
      </c>
      <c r="C119" s="1669"/>
      <c r="D119" s="1670"/>
      <c r="E119" s="1587"/>
      <c r="F119" s="1848">
        <f>+ROUND(F105+F109+F113+F117,0)</f>
        <v>0</v>
      </c>
      <c r="G119" s="1835">
        <f>+ROUND(G105+G109+G113+G117,0)</f>
        <v>0</v>
      </c>
      <c r="H119" s="1587"/>
      <c r="I119" s="1848">
        <f>+ROUND(I105+I109+I113+I117,0)</f>
        <v>0</v>
      </c>
      <c r="J119" s="1835">
        <f>+ROUND(J105+J109+J113+J117,0)</f>
        <v>0</v>
      </c>
      <c r="K119" s="1797"/>
      <c r="L119" s="1835">
        <f>+ROUND(L105+L109+L113+L117,0)</f>
        <v>0</v>
      </c>
      <c r="M119" s="1797"/>
      <c r="N119" s="1837">
        <f>+ROUND(N105+N109+N113+N117,0)</f>
        <v>0</v>
      </c>
      <c r="O119" s="1944"/>
      <c r="P119" s="1848">
        <f>+ROUND(P105+P109+P113+P117,0)</f>
        <v>0</v>
      </c>
      <c r="Q119" s="1835">
        <f>+ROUND(Q105+Q109+Q113+Q117,0)</f>
        <v>0</v>
      </c>
      <c r="R119" s="1779"/>
      <c r="S119" s="2055" t="s">
        <v>1738</v>
      </c>
      <c r="T119" s="2056"/>
      <c r="U119" s="2057"/>
      <c r="V119" s="1671"/>
      <c r="W119" s="1672"/>
      <c r="X119" s="1673"/>
      <c r="Y119" s="1672"/>
      <c r="Z119" s="1672"/>
    </row>
    <row r="120" spans="1:26" s="1585" customFormat="1" ht="15.75">
      <c r="A120" s="1623"/>
      <c r="B120" s="1757" t="s">
        <v>1634</v>
      </c>
      <c r="C120" s="1624"/>
      <c r="D120" s="1625"/>
      <c r="E120" s="1587"/>
      <c r="F120" s="1807"/>
      <c r="G120" s="1806"/>
      <c r="H120" s="1587"/>
      <c r="I120" s="1807"/>
      <c r="J120" s="1806"/>
      <c r="K120" s="1797"/>
      <c r="L120" s="1806"/>
      <c r="M120" s="1797"/>
      <c r="N120" s="1808"/>
      <c r="O120" s="1944"/>
      <c r="P120" s="1807"/>
      <c r="Q120" s="1806"/>
      <c r="R120" s="1779"/>
      <c r="S120" s="1908" t="s">
        <v>1634</v>
      </c>
      <c r="T120" s="1909"/>
      <c r="U120" s="1910"/>
      <c r="V120" s="1615"/>
      <c r="W120" s="1595"/>
      <c r="X120" s="1595"/>
      <c r="Y120" s="1595"/>
      <c r="Z120" s="1595"/>
    </row>
    <row r="121" spans="1:26" s="1585" customFormat="1" ht="15.75">
      <c r="A121" s="1623"/>
      <c r="B121" s="1761" t="s">
        <v>1635</v>
      </c>
      <c r="C121" s="1639"/>
      <c r="D121" s="1640"/>
      <c r="E121" s="1587"/>
      <c r="F121" s="1796">
        <f>+IF($P$2=0,$P121,0)</f>
        <v>0</v>
      </c>
      <c r="G121" s="1824">
        <f>+IF($P$2=0,$Q121,0)</f>
        <v>0</v>
      </c>
      <c r="H121" s="1587"/>
      <c r="I121" s="1796">
        <f>+IF(OR($P$2=98,$P$2=42,$P$2=96,$P$2=97),$P121,0)</f>
        <v>0</v>
      </c>
      <c r="J121" s="1824">
        <f>+IF(OR($P$2=98,$P$2=42,$P$2=96,$P$2=97),$Q121,0)</f>
        <v>0</v>
      </c>
      <c r="K121" s="1797"/>
      <c r="L121" s="1824">
        <f>+IF($P$2=33,$Q121,0)</f>
        <v>0</v>
      </c>
      <c r="M121" s="1797"/>
      <c r="N121" s="1798">
        <f>+ROUND(+G121+J121+L121,0)</f>
        <v>0</v>
      </c>
      <c r="O121" s="1944"/>
      <c r="P121" s="1796">
        <f>+ROUND(+SUM(OTCHET!E545:E552),0)</f>
        <v>0</v>
      </c>
      <c r="Q121" s="1824">
        <f>+ROUND(+SUM(OTCHET!F545:F552),0)</f>
        <v>0</v>
      </c>
      <c r="R121" s="1779"/>
      <c r="S121" s="2031" t="s">
        <v>1739</v>
      </c>
      <c r="T121" s="2032"/>
      <c r="U121" s="2033"/>
      <c r="V121" s="1615"/>
      <c r="W121" s="1595"/>
      <c r="X121" s="1595"/>
      <c r="Y121" s="1595"/>
      <c r="Z121" s="1595"/>
    </row>
    <row r="122" spans="1:26" s="1585" customFormat="1" ht="15.75">
      <c r="A122" s="1623"/>
      <c r="B122" s="1756" t="s">
        <v>1636</v>
      </c>
      <c r="C122" s="1630"/>
      <c r="D122" s="1631"/>
      <c r="E122" s="1587"/>
      <c r="F122" s="1833">
        <f>+IF($P$2=0,$P122,0)</f>
        <v>0</v>
      </c>
      <c r="G122" s="1832">
        <f>+IF($P$2=0,$Q122,0)</f>
        <v>0</v>
      </c>
      <c r="H122" s="1587"/>
      <c r="I122" s="1833">
        <f>+IF(OR($P$2=98,$P$2=42,$P$2=96,$P$2=97),$P122,0)</f>
        <v>0</v>
      </c>
      <c r="J122" s="1832">
        <f>+IF(OR($P$2=98,$P$2=42,$P$2=96,$P$2=97),$Q122,0)</f>
        <v>0</v>
      </c>
      <c r="K122" s="1797"/>
      <c r="L122" s="1832">
        <f>+IF($P$2=33,$Q122,0)</f>
        <v>0</v>
      </c>
      <c r="M122" s="1797"/>
      <c r="N122" s="1800">
        <f>+ROUND(+G122+J122+L122,0)</f>
        <v>0</v>
      </c>
      <c r="O122" s="1944"/>
      <c r="P122" s="1833">
        <f>+ROUND(OTCHET!E520,0)</f>
        <v>0</v>
      </c>
      <c r="Q122" s="1832">
        <f>+ROUND(OTCHET!F520,0)</f>
        <v>0</v>
      </c>
      <c r="R122" s="1779"/>
      <c r="S122" s="1919" t="s">
        <v>1740</v>
      </c>
      <c r="T122" s="1920"/>
      <c r="U122" s="1921"/>
      <c r="V122" s="1615"/>
      <c r="W122" s="1595"/>
      <c r="X122" s="1595"/>
      <c r="Y122" s="1595"/>
      <c r="Z122" s="1595"/>
    </row>
    <row r="123" spans="1:26" s="1585" customFormat="1" ht="15.75">
      <c r="A123" s="1623"/>
      <c r="B123" s="1756" t="s">
        <v>1658</v>
      </c>
      <c r="C123" s="1630"/>
      <c r="D123" s="1631"/>
      <c r="E123" s="1587"/>
      <c r="F123" s="1833">
        <f>+IF($P$2=0,$P123,0)</f>
        <v>0</v>
      </c>
      <c r="G123" s="1832">
        <f>+IF($P$2=0,$Q123,0)</f>
        <v>0</v>
      </c>
      <c r="H123" s="1587"/>
      <c r="I123" s="1833">
        <f>+IF(OR($P$2=98,$P$2=42,$P$2=96,$P$2=97),$P123,0)</f>
        <v>0</v>
      </c>
      <c r="J123" s="1832">
        <f>+IF(OR($P$2=98,$P$2=42,$P$2=96,$P$2=97),$Q123,0)</f>
        <v>0</v>
      </c>
      <c r="K123" s="1797"/>
      <c r="L123" s="1832">
        <f>+IF($P$2=33,$Q123,0)</f>
        <v>0</v>
      </c>
      <c r="M123" s="1797"/>
      <c r="N123" s="1800">
        <f>+ROUND(+G123+J123+L123,0)</f>
        <v>0</v>
      </c>
      <c r="O123" s="1944"/>
      <c r="P123" s="1833">
        <f>+ROUND(+OTCHET!E517+OTCHET!E527+OTCHET!E553+OTCHET!E560+OTCHET!E561+OTCHET!E575+OTCHET!E587+IF(AND(OTCHET!$F$12="9900",+OTCHET!$E$15=0),+OTCHET!E582,0),0)</f>
        <v>0</v>
      </c>
      <c r="Q123" s="1832">
        <f>+ROUND(+OTCHET!F517+OTCHET!F527+OTCHET!F553+OTCHET!F560+OTCHET!F561+OTCHET!F575+OTCHET!F587+IF(AND(OTCHET!$F$12="9900",+OTCHET!$E$15=0),+OTCHET!F582,0),0)</f>
        <v>0</v>
      </c>
      <c r="R123" s="1779"/>
      <c r="S123" s="2034" t="s">
        <v>1741</v>
      </c>
      <c r="T123" s="2035"/>
      <c r="U123" s="2036"/>
      <c r="V123" s="1615"/>
      <c r="W123" s="1595"/>
      <c r="X123" s="1595"/>
      <c r="Y123" s="1595"/>
      <c r="Z123" s="1595"/>
    </row>
    <row r="124" spans="1:26" s="1585" customFormat="1" ht="15.75">
      <c r="A124" s="1623"/>
      <c r="B124" s="1776" t="s">
        <v>1637</v>
      </c>
      <c r="C124" s="1685"/>
      <c r="D124" s="1686"/>
      <c r="E124" s="1587"/>
      <c r="F124" s="1849"/>
      <c r="G124" s="1850"/>
      <c r="H124" s="1587"/>
      <c r="I124" s="1849"/>
      <c r="J124" s="1850"/>
      <c r="K124" s="1797"/>
      <c r="L124" s="1850"/>
      <c r="M124" s="1797"/>
      <c r="N124" s="1851">
        <f>+ROUND(+G124+J124+L124,0)</f>
        <v>0</v>
      </c>
      <c r="O124" s="1944"/>
      <c r="P124" s="1849"/>
      <c r="Q124" s="1850"/>
      <c r="R124" s="1779"/>
      <c r="S124" s="2079" t="s">
        <v>1742</v>
      </c>
      <c r="T124" s="2080"/>
      <c r="U124" s="2081"/>
      <c r="V124" s="1615"/>
      <c r="W124" s="1595"/>
      <c r="X124" s="1595"/>
      <c r="Y124" s="1595"/>
      <c r="Z124" s="1595"/>
    </row>
    <row r="125" spans="1:26" s="1585" customFormat="1" ht="16.5" thickBot="1">
      <c r="A125" s="1623"/>
      <c r="B125" s="1948" t="s">
        <v>1752</v>
      </c>
      <c r="C125" s="1674"/>
      <c r="D125" s="1675"/>
      <c r="E125" s="1587"/>
      <c r="F125" s="1839">
        <f>+ROUND(+SUM(F121:F124),0)</f>
        <v>0</v>
      </c>
      <c r="G125" s="1838">
        <f>+ROUND(+SUM(G121:G124),0)</f>
        <v>0</v>
      </c>
      <c r="H125" s="1587"/>
      <c r="I125" s="1839">
        <f>+ROUND(+SUM(I121:I124),0)</f>
        <v>0</v>
      </c>
      <c r="J125" s="1838">
        <f>+ROUND(+SUM(J121:J124),0)</f>
        <v>0</v>
      </c>
      <c r="K125" s="1797"/>
      <c r="L125" s="1838">
        <f>+ROUND(+SUM(L121:L124),0)</f>
        <v>0</v>
      </c>
      <c r="M125" s="1797"/>
      <c r="N125" s="1840">
        <f>+ROUND(+SUM(N121:N124),0)</f>
        <v>0</v>
      </c>
      <c r="O125" s="1944"/>
      <c r="P125" s="1839">
        <f>+ROUND(+SUM(P121:P124),0)</f>
        <v>0</v>
      </c>
      <c r="Q125" s="1838">
        <f>+ROUND(+SUM(Q121:Q124),0)</f>
        <v>0</v>
      </c>
      <c r="R125" s="1779"/>
      <c r="S125" s="2058" t="s">
        <v>1743</v>
      </c>
      <c r="T125" s="2059"/>
      <c r="U125" s="2060"/>
      <c r="V125" s="1671"/>
      <c r="W125" s="1672"/>
      <c r="X125" s="1673"/>
      <c r="Y125" s="1672"/>
      <c r="Z125" s="1672"/>
    </row>
    <row r="126" spans="1:26" s="1585" customFormat="1" ht="15.75">
      <c r="A126" s="1623"/>
      <c r="B126" s="1757" t="s">
        <v>1638</v>
      </c>
      <c r="C126" s="1624"/>
      <c r="D126" s="1625"/>
      <c r="E126" s="1660"/>
      <c r="F126" s="1807"/>
      <c r="G126" s="1806"/>
      <c r="H126" s="1587"/>
      <c r="I126" s="1807"/>
      <c r="J126" s="1806"/>
      <c r="K126" s="1797"/>
      <c r="L126" s="1806"/>
      <c r="M126" s="1797"/>
      <c r="N126" s="1808"/>
      <c r="O126" s="1944"/>
      <c r="P126" s="1807"/>
      <c r="Q126" s="1806"/>
      <c r="R126" s="1779"/>
      <c r="S126" s="1908" t="s">
        <v>1638</v>
      </c>
      <c r="T126" s="1909"/>
      <c r="U126" s="1910"/>
      <c r="V126" s="1615"/>
      <c r="W126" s="1595"/>
      <c r="X126" s="1595"/>
      <c r="Y126" s="1595"/>
      <c r="Z126" s="1595"/>
    </row>
    <row r="127" spans="1:26" s="1585" customFormat="1" ht="15.75">
      <c r="A127" s="1623"/>
      <c r="B127" s="1761" t="s">
        <v>1639</v>
      </c>
      <c r="C127" s="1639"/>
      <c r="D127" s="1640"/>
      <c r="E127" s="1587"/>
      <c r="F127" s="1796">
        <f>+IF($P$2=0,$P127,0)</f>
        <v>0</v>
      </c>
      <c r="G127" s="1824">
        <f>+IF($P$2=0,$Q127,0)</f>
        <v>0</v>
      </c>
      <c r="H127" s="1587"/>
      <c r="I127" s="1796">
        <f>+IF(OR($P$2=98,$P$2=42,$P$2=96,$P$2=97),$P127,0)</f>
        <v>0</v>
      </c>
      <c r="J127" s="1824">
        <f>+IF(OR($P$2=98,$P$2=42,$P$2=96,$P$2=97),$Q127,0)</f>
        <v>0</v>
      </c>
      <c r="K127" s="1797"/>
      <c r="L127" s="1824">
        <f>+IF($P$2=33,$Q127,0)</f>
        <v>0</v>
      </c>
      <c r="M127" s="1797"/>
      <c r="N127" s="1798">
        <f>+ROUND(+G127+J127+L127,0)</f>
        <v>0</v>
      </c>
      <c r="O127" s="1944"/>
      <c r="P127" s="1796">
        <f>+ROUND(+SUM(OTCHET!E563:E568)+SUM(OTCHET!E577:E578)+IF(AND(OTCHET!$F$12="9900",+OTCHET!$E$15=0),0,SUM(OTCHET!E583:E584)),0)</f>
        <v>0</v>
      </c>
      <c r="Q127" s="1824">
        <f>+ROUND(+SUM(OTCHET!F563:F568)+SUM(OTCHET!F577:F578)+IF(AND(OTCHET!$F$12="9900",+OTCHET!$E$15=0),0,SUM(OTCHET!F583:F584)),0)</f>
        <v>0</v>
      </c>
      <c r="R127" s="1779"/>
      <c r="S127" s="2031" t="s">
        <v>1744</v>
      </c>
      <c r="T127" s="2032"/>
      <c r="U127" s="2033"/>
      <c r="V127" s="1615"/>
      <c r="W127" s="1595"/>
      <c r="X127" s="1595"/>
      <c r="Y127" s="1595"/>
      <c r="Z127" s="1595"/>
    </row>
    <row r="128" spans="1:26" s="1585" customFormat="1" ht="15.75">
      <c r="A128" s="1623"/>
      <c r="B128" s="1756" t="s">
        <v>1640</v>
      </c>
      <c r="C128" s="1630"/>
      <c r="D128" s="1631"/>
      <c r="E128" s="1587"/>
      <c r="F128" s="1833">
        <f>+IF($P$2=0,$P128,0)</f>
        <v>0</v>
      </c>
      <c r="G128" s="1832">
        <f>+IF($P$2=0,$Q128,0)</f>
        <v>0</v>
      </c>
      <c r="H128" s="1587"/>
      <c r="I128" s="1833">
        <f>+IF(OR($P$2=98,$P$2=42,$P$2=96,$P$2=97),$P128,0)</f>
        <v>0</v>
      </c>
      <c r="J128" s="1832">
        <f>+IF(OR($P$2=98,$P$2=42,$P$2=96,$P$2=97),$Q128,0)</f>
        <v>0</v>
      </c>
      <c r="K128" s="1797"/>
      <c r="L128" s="1832">
        <f>+IF($P$2=33,$Q128,0)</f>
        <v>0</v>
      </c>
      <c r="M128" s="1797"/>
      <c r="N128" s="1800">
        <f>+ROUND(+G128+J128+L128,0)</f>
        <v>0</v>
      </c>
      <c r="O128" s="1944"/>
      <c r="P128" s="1833">
        <f>+ROUND(OTCHET!E576+OTCHET!E581,0)</f>
        <v>0</v>
      </c>
      <c r="Q128" s="1832">
        <f>+ROUND(OTCHET!F576+OTCHET!F581,0)</f>
        <v>0</v>
      </c>
      <c r="R128" s="1779"/>
      <c r="S128" s="2034" t="s">
        <v>1745</v>
      </c>
      <c r="T128" s="2035"/>
      <c r="U128" s="2036"/>
      <c r="V128" s="1615"/>
      <c r="W128" s="1595"/>
      <c r="X128" s="1595"/>
      <c r="Y128" s="1595"/>
      <c r="Z128" s="1595"/>
    </row>
    <row r="129" spans="1:26" s="1585" customFormat="1" ht="15.75">
      <c r="A129" s="1623"/>
      <c r="B129" s="1777" t="s">
        <v>1641</v>
      </c>
      <c r="C129" s="1687"/>
      <c r="D129" s="1688"/>
      <c r="E129" s="1587"/>
      <c r="F129" s="1833">
        <f>+IF($P$2=0,$P129,0)</f>
        <v>0</v>
      </c>
      <c r="G129" s="1832">
        <f>+IF($P$2=0,$Q129,0)</f>
        <v>0</v>
      </c>
      <c r="H129" s="1587"/>
      <c r="I129" s="1833">
        <f>+IF(OR($P$2=98,$P$2=42,$P$2=96,$P$2=97),$P129,0)</f>
        <v>0</v>
      </c>
      <c r="J129" s="1832">
        <f>+IF(OR($P$2=98,$P$2=42,$P$2=96,$P$2=97),$Q129,0)</f>
        <v>0</v>
      </c>
      <c r="K129" s="1797"/>
      <c r="L129" s="1832">
        <f>+IF($P$2=33,$Q129,0)</f>
        <v>0</v>
      </c>
      <c r="M129" s="1797"/>
      <c r="N129" s="1800">
        <f>+ROUND(+G129+J129+L129,0)</f>
        <v>0</v>
      </c>
      <c r="O129" s="1944"/>
      <c r="P129" s="1833">
        <f>+ROUND(-SUM(OTCHET!E569:E574)-SUM(OTCHET!E579:E580)-IF(AND(OTCHET!$F$12="9900",+OTCHET!$E$15=0),0,SUM(OTCHET!E585:E586)),0)</f>
        <v>0</v>
      </c>
      <c r="Q129" s="1832">
        <f>+ROUND(-SUM(OTCHET!F569:F574)-SUM(OTCHET!F579:F580)-IF(AND(OTCHET!$F$12="9900",+OTCHET!$E$15=0),0,SUM(OTCHET!F585:F586)),0)</f>
        <v>0</v>
      </c>
      <c r="R129" s="1779"/>
      <c r="S129" s="2070" t="s">
        <v>1746</v>
      </c>
      <c r="T129" s="2071"/>
      <c r="U129" s="2072"/>
      <c r="V129" s="1615"/>
      <c r="W129" s="1595"/>
      <c r="X129" s="1595"/>
      <c r="Y129" s="1595"/>
      <c r="Z129" s="1595"/>
    </row>
    <row r="130" spans="1:26" s="1585" customFormat="1" ht="16.5" thickBot="1">
      <c r="A130" s="1623"/>
      <c r="B130" s="1778" t="s">
        <v>1642</v>
      </c>
      <c r="C130" s="1689"/>
      <c r="D130" s="1690"/>
      <c r="E130" s="1587"/>
      <c r="F130" s="1852">
        <f>+ROUND(+F129-F127-F128,0)</f>
        <v>0</v>
      </c>
      <c r="G130" s="1853">
        <f>+ROUND(+G129-G127-G128,0)</f>
        <v>0</v>
      </c>
      <c r="H130" s="1587"/>
      <c r="I130" s="1852">
        <f>+ROUND(+I129-I127-I128,0)</f>
        <v>0</v>
      </c>
      <c r="J130" s="1853">
        <f>+ROUND(+J129-J127-J128,0)</f>
        <v>0</v>
      </c>
      <c r="K130" s="1797"/>
      <c r="L130" s="1853">
        <f>+ROUND(+L129-L127-L128,0)</f>
        <v>0</v>
      </c>
      <c r="M130" s="1797"/>
      <c r="N130" s="1947">
        <f>+ROUND(+N129-N127-N128,0)</f>
        <v>0</v>
      </c>
      <c r="O130" s="1944"/>
      <c r="P130" s="1852">
        <f>+ROUND(+P129-P127-P128,0)</f>
        <v>0</v>
      </c>
      <c r="Q130" s="1853">
        <f>+ROUND(+Q129-Q127-Q128,0)</f>
        <v>0</v>
      </c>
      <c r="R130" s="1779"/>
      <c r="S130" s="2073" t="s">
        <v>1747</v>
      </c>
      <c r="T130" s="2074"/>
      <c r="U130" s="2075"/>
      <c r="V130" s="1671"/>
      <c r="W130" s="1672"/>
      <c r="X130" s="1673"/>
      <c r="Y130" s="1672"/>
      <c r="Z130" s="1672"/>
    </row>
    <row r="131" spans="1:26" s="1585" customFormat="1" ht="16.5" customHeight="1" thickTop="1">
      <c r="A131" s="1579"/>
      <c r="B131" s="2076">
        <f>+IF(+SUM(F131:N131)=0,0,"Контрола: дефицит/излишък = финансиране с обратен знак (Г. + Д. = 0)")</f>
        <v>0</v>
      </c>
      <c r="C131" s="2076"/>
      <c r="D131" s="2076"/>
      <c r="E131" s="1587"/>
      <c r="F131" s="1691">
        <f>+ROUND(F82,0)+ROUND(F83,0)</f>
        <v>0</v>
      </c>
      <c r="G131" s="1691">
        <f>+ROUND(G82,0)+ROUND(G83,0)</f>
        <v>0</v>
      </c>
      <c r="H131" s="1587"/>
      <c r="I131" s="1691">
        <f>+ROUND(I82,0)+ROUND(I83,0)</f>
        <v>0</v>
      </c>
      <c r="J131" s="1691">
        <f>+ROUND(J82,0)+ROUND(J83,0)</f>
        <v>0</v>
      </c>
      <c r="K131" s="1587"/>
      <c r="L131" s="1691">
        <f>+ROUND(L82,0)+ROUND(L83,0)</f>
        <v>0</v>
      </c>
      <c r="M131" s="1587"/>
      <c r="N131" s="1692">
        <f>+ROUND(N82,0)+ROUND(N83,0)</f>
        <v>0</v>
      </c>
      <c r="O131" s="1693"/>
      <c r="P131" s="1748">
        <f>+ROUND(P82,0)+ROUND(P83,0)</f>
        <v>0</v>
      </c>
      <c r="Q131" s="1748">
        <f>+ROUND(Q82,0)+ROUND(Q83,0)</f>
        <v>0</v>
      </c>
      <c r="R131" s="1779"/>
      <c r="S131" s="1854"/>
      <c r="T131" s="1854"/>
      <c r="U131" s="1854"/>
      <c r="V131" s="1671"/>
      <c r="W131" s="1672"/>
      <c r="X131" s="1673"/>
      <c r="Y131" s="1672"/>
      <c r="Z131" s="1672"/>
    </row>
    <row r="132" spans="1:26" s="1585" customFormat="1" ht="17.25" hidden="1" customHeight="1">
      <c r="A132" s="1579"/>
      <c r="B132" s="1694" t="s">
        <v>1643</v>
      </c>
      <c r="C132" s="1938">
        <f>+OTCHET!B601</f>
        <v>0</v>
      </c>
      <c r="D132" s="1627" t="s">
        <v>1644</v>
      </c>
      <c r="E132" s="1587"/>
      <c r="F132" s="2077"/>
      <c r="G132" s="2077"/>
      <c r="H132" s="1587"/>
      <c r="I132" s="1695" t="s">
        <v>1645</v>
      </c>
      <c r="J132" s="1696"/>
      <c r="K132" s="1587"/>
      <c r="L132" s="2077"/>
      <c r="M132" s="2077"/>
      <c r="N132" s="2077"/>
      <c r="O132" s="1693"/>
      <c r="P132" s="2078"/>
      <c r="Q132" s="2078"/>
      <c r="R132" s="1744"/>
      <c r="S132" s="1855"/>
      <c r="T132" s="1855"/>
      <c r="U132" s="1855"/>
      <c r="V132" s="1697"/>
      <c r="W132" s="1672"/>
      <c r="X132" s="1673"/>
      <c r="Y132" s="1672"/>
      <c r="Z132" s="1672"/>
    </row>
    <row r="133" spans="1:26" s="1585" customFormat="1" ht="21" hidden="1" customHeight="1">
      <c r="A133" s="1579"/>
      <c r="B133" s="1694"/>
      <c r="C133" s="1627"/>
      <c r="D133" s="1627"/>
      <c r="E133" s="1587"/>
      <c r="F133" s="1698"/>
      <c r="G133" s="1698"/>
      <c r="H133" s="1587"/>
      <c r="I133" s="1695"/>
      <c r="J133" s="1696"/>
      <c r="K133" s="1587"/>
      <c r="L133" s="1698"/>
      <c r="M133" s="1698"/>
      <c r="N133" s="1698"/>
      <c r="O133" s="1693"/>
      <c r="P133" s="1749"/>
      <c r="Q133" s="1749"/>
      <c r="R133" s="1744"/>
      <c r="S133" s="1855"/>
      <c r="T133" s="1855"/>
      <c r="U133" s="1855"/>
      <c r="V133" s="1697"/>
      <c r="W133" s="1672"/>
      <c r="X133" s="1673"/>
      <c r="Y133" s="1672"/>
      <c r="Z133" s="1672"/>
    </row>
    <row r="134" spans="1:26" s="1585" customFormat="1" ht="23.25" customHeight="1" thickBot="1">
      <c r="A134" s="1697"/>
      <c r="B134" s="1697"/>
      <c r="C134" s="1697"/>
      <c r="D134" s="1697"/>
      <c r="E134" s="1699"/>
      <c r="F134" s="1699"/>
      <c r="G134" s="1699"/>
      <c r="H134" s="1699"/>
      <c r="I134" s="1699"/>
      <c r="J134" s="1699"/>
      <c r="K134" s="1699"/>
      <c r="L134" s="1699"/>
      <c r="M134" s="1699"/>
      <c r="N134" s="1699"/>
      <c r="O134" s="1697"/>
      <c r="P134" s="1750"/>
      <c r="Q134" s="1750"/>
      <c r="R134" s="1855"/>
      <c r="S134" s="1855"/>
      <c r="T134" s="1855"/>
      <c r="U134" s="1855"/>
      <c r="V134" s="1855"/>
      <c r="X134" s="1586"/>
    </row>
    <row r="135" spans="1:26" s="1585" customFormat="1" ht="15.75" customHeight="1">
      <c r="A135" s="1697"/>
      <c r="B135" s="1700" t="s">
        <v>1646</v>
      </c>
      <c r="C135" s="1701"/>
      <c r="D135" s="1702"/>
      <c r="E135" s="1699"/>
      <c r="F135" s="1856" t="str">
        <f>+IF(+ROUND(F138,2)=0,"O K","НЕРАВНЕНИЕ!")</f>
        <v>O K</v>
      </c>
      <c r="G135" s="1857" t="str">
        <f>+IF(+ROUND(G138,2)=0,"O K","НЕРАВНЕНИЕ!")</f>
        <v>O K</v>
      </c>
      <c r="H135" s="1703"/>
      <c r="I135" s="1704" t="str">
        <f>+IF(+ROUND(I138,2)=0,"O K","НЕРАВНЕНИЕ!")</f>
        <v>O K</v>
      </c>
      <c r="J135" s="1705" t="str">
        <f>+IF(+ROUND(J138,2)=0,"O K","НЕРАВНЕНИЕ!")</f>
        <v>O K</v>
      </c>
      <c r="K135" s="1706"/>
      <c r="L135" s="1707" t="str">
        <f>+IF(+ROUND(L138,2)=0,"O K","НЕРАВНЕНИЕ!")</f>
        <v>O K</v>
      </c>
      <c r="M135" s="1708"/>
      <c r="N135" s="1709" t="str">
        <f>+IF(+ROUND(N138,2)=0,"O K","НЕРАВНЕНИЕ!")</f>
        <v>O K</v>
      </c>
      <c r="O135" s="1697"/>
      <c r="P135" s="1858" t="str">
        <f>+IF(+ROUND(P138,2)=0,"O K","НЕРАВНЕНИЕ!")</f>
        <v>O K</v>
      </c>
      <c r="Q135" s="1859" t="str">
        <f>+IF(+ROUND(Q138,2)=0,"O K","НЕРАВНЕНИЕ!")</f>
        <v>O K</v>
      </c>
      <c r="R135" s="1739"/>
      <c r="S135" s="1860"/>
      <c r="T135" s="1860"/>
      <c r="U135" s="1860"/>
      <c r="V135" s="1697"/>
      <c r="X135" s="1586"/>
    </row>
    <row r="136" spans="1:26" s="1585" customFormat="1" ht="15.75" customHeight="1" thickBot="1">
      <c r="A136" s="1697"/>
      <c r="B136" s="1710" t="s">
        <v>1647</v>
      </c>
      <c r="C136" s="1711"/>
      <c r="D136" s="1712"/>
      <c r="E136" s="1699"/>
      <c r="F136" s="1861" t="str">
        <f>+IF(+ROUND(F139,0)=0,"O K","НЕРАВНЕНИЕ!")</f>
        <v>O K</v>
      </c>
      <c r="G136" s="1862" t="str">
        <f>+IF(+ROUND(G139,0)=0,"O K","НЕРАВНЕНИЕ!")</f>
        <v>O K</v>
      </c>
      <c r="H136" s="1703"/>
      <c r="I136" s="1713" t="str">
        <f>+IF(+ROUND(I139,0)=0,"O K","НЕРАВНЕНИЕ!")</f>
        <v>O K</v>
      </c>
      <c r="J136" s="1714" t="str">
        <f>+IF(+ROUND(J139,0)=0,"O K","НЕРАВНЕНИЕ!")</f>
        <v>O K</v>
      </c>
      <c r="K136" s="1706"/>
      <c r="L136" s="1715" t="str">
        <f>+IF(+ROUND(L139,0)=0,"O K","НЕРАВНЕНИЕ!")</f>
        <v>O K</v>
      </c>
      <c r="M136" s="1708"/>
      <c r="N136" s="1716" t="str">
        <f>+IF(+ROUND(N139,0)=0,"O K","НЕРАВНЕНИЕ!")</f>
        <v>O K</v>
      </c>
      <c r="O136" s="1697"/>
      <c r="P136" s="1863" t="str">
        <f>+IF(+ROUND(P139,0)=0,"O K","НЕРАВНЕНИЕ!")</f>
        <v>O K</v>
      </c>
      <c r="Q136" s="1864" t="str">
        <f>+IF(+ROUND(Q139,0)=0,"O K","НЕРАВНЕНИЕ!")</f>
        <v>O K</v>
      </c>
      <c r="R136" s="1739"/>
      <c r="S136" s="1860"/>
      <c r="T136" s="1860"/>
      <c r="U136" s="1860"/>
      <c r="V136" s="1697"/>
      <c r="X136" s="1586"/>
    </row>
    <row r="137" spans="1:26" s="1585" customFormat="1" ht="13.5" thickBot="1">
      <c r="A137" s="1697"/>
      <c r="B137" s="1697"/>
      <c r="C137" s="1697"/>
      <c r="D137" s="1697"/>
      <c r="E137" s="1699"/>
      <c r="F137" s="1708"/>
      <c r="G137" s="1708"/>
      <c r="H137" s="1708"/>
      <c r="I137" s="1717"/>
      <c r="J137" s="1708"/>
      <c r="K137" s="1708"/>
      <c r="L137" s="1717"/>
      <c r="M137" s="1708"/>
      <c r="N137" s="1708"/>
      <c r="O137" s="1697"/>
      <c r="P137" s="1750"/>
      <c r="Q137" s="1750"/>
      <c r="R137" s="1739"/>
      <c r="S137" s="1855"/>
      <c r="T137" s="1855"/>
      <c r="U137" s="1855"/>
      <c r="V137" s="1697"/>
      <c r="X137" s="1586"/>
    </row>
    <row r="138" spans="1:26" s="1585" customFormat="1" ht="15.75">
      <c r="A138" s="1697"/>
      <c r="B138" s="1700" t="s">
        <v>1648</v>
      </c>
      <c r="C138" s="1701"/>
      <c r="D138" s="1702"/>
      <c r="E138" s="1699"/>
      <c r="F138" s="1718">
        <f>+ROUND(F82,0)+ROUND(F83,0)</f>
        <v>0</v>
      </c>
      <c r="G138" s="1719">
        <f>+ROUND(G82,0)+ROUND(G83,0)</f>
        <v>0</v>
      </c>
      <c r="H138" s="1703"/>
      <c r="I138" s="1720">
        <f>+ROUND(I82,0)+ROUND(I83,0)</f>
        <v>0</v>
      </c>
      <c r="J138" s="1721">
        <f>+ROUND(J82,0)+ROUND(J83,0)</f>
        <v>0</v>
      </c>
      <c r="K138" s="1706"/>
      <c r="L138" s="1722">
        <f>+ROUND(L82,0)+ROUND(L83,0)</f>
        <v>0</v>
      </c>
      <c r="M138" s="1708"/>
      <c r="N138" s="1723">
        <f>+ROUND(N82,0)+ROUND(N83,0)</f>
        <v>0</v>
      </c>
      <c r="O138" s="1697"/>
      <c r="P138" s="1865">
        <f>+ROUND(P82,0)+ROUND(P83,0)</f>
        <v>0</v>
      </c>
      <c r="Q138" s="1866">
        <f>+ROUND(Q82,0)+ROUND(Q83,0)</f>
        <v>0</v>
      </c>
      <c r="R138" s="1739"/>
      <c r="S138" s="1855"/>
      <c r="T138" s="1855"/>
      <c r="U138" s="1855"/>
      <c r="V138" s="1697"/>
      <c r="X138" s="1586"/>
    </row>
    <row r="139" spans="1:26" s="1585" customFormat="1" ht="16.5" thickBot="1">
      <c r="A139" s="1697"/>
      <c r="B139" s="1710" t="s">
        <v>1649</v>
      </c>
      <c r="C139" s="1711"/>
      <c r="D139" s="1712"/>
      <c r="E139" s="1699"/>
      <c r="F139" s="1724">
        <f>SUM(+ROUND(F82,0)+ROUND(F100,0)+ROUND(F119,0)+ROUND(F125,0)+ROUND(F127,0)+ROUND(F128,0))-ROUND(F129,0)</f>
        <v>0</v>
      </c>
      <c r="G139" s="1725">
        <f>SUM(+ROUND(G82,0)+ROUND(G100,0)+ROUND(G119,0)+ROUND(G125,0)+ROUND(G127,0)+ROUND(G128,0))-ROUND(G129,0)</f>
        <v>0</v>
      </c>
      <c r="H139" s="1703"/>
      <c r="I139" s="1726">
        <f>SUM(+ROUND(I82,0)+ROUND(I100,0)+ROUND(I119,0)+ROUND(I125,0)+ROUND(I127,0)+ROUND(I128,0))-ROUND(I129,0)</f>
        <v>0</v>
      </c>
      <c r="J139" s="1727">
        <f>SUM(+ROUND(J82,0)+ROUND(J100,0)+ROUND(J119,0)+ROUND(J125,0)+ROUND(J127,0)+ROUND(J128,0))-ROUND(J129,0)</f>
        <v>0</v>
      </c>
      <c r="K139" s="1706"/>
      <c r="L139" s="1728">
        <f>SUM(+ROUND(L82,0)+ROUND(L100,0)+ROUND(L119,0)+ROUND(L125,0)+ROUND(L127,0)+ROUND(L128,0))-ROUND(L129,0)</f>
        <v>0</v>
      </c>
      <c r="M139" s="1708"/>
      <c r="N139" s="1729">
        <f>SUM(+ROUND(N82,0)+ROUND(N100,0)+ROUND(N119,0)+ROUND(N125,0)+ROUND(N127,0)+ROUND(N128,0))-ROUND(N129,0)</f>
        <v>0</v>
      </c>
      <c r="O139" s="1697"/>
      <c r="P139" s="1867">
        <f>SUM(+ROUND(P82,0)+ROUND(P100,0)+ROUND(P119,0)+ROUND(P125,0)+ROUND(P127,0)+ROUND(P128,0))-ROUND(P129,0)</f>
        <v>0</v>
      </c>
      <c r="Q139" s="1868">
        <f>SUM(+ROUND(Q82,0)+ROUND(Q100,0)+ROUND(Q119,0)+ROUND(Q125,0)+ROUND(Q127,0)+ROUND(Q128,0))-ROUND(Q129,0)</f>
        <v>0</v>
      </c>
      <c r="R139" s="1739"/>
      <c r="S139" s="1855"/>
      <c r="T139" s="1855"/>
      <c r="U139" s="1855"/>
      <c r="V139" s="1697"/>
      <c r="X139" s="1586"/>
    </row>
    <row r="140" spans="1:26" s="1585" customFormat="1" ht="12.75">
      <c r="A140" s="1697"/>
      <c r="B140" s="1697"/>
      <c r="C140" s="1697"/>
      <c r="D140" s="1697"/>
      <c r="E140" s="1697"/>
      <c r="F140" s="1699"/>
      <c r="G140" s="1699"/>
      <c r="H140" s="1699"/>
      <c r="I140" s="1699"/>
      <c r="J140" s="1699"/>
      <c r="K140" s="1699"/>
      <c r="L140" s="1699"/>
      <c r="M140" s="1699"/>
      <c r="N140" s="1699"/>
      <c r="O140" s="1697"/>
      <c r="P140" s="1750"/>
      <c r="Q140" s="1750"/>
      <c r="R140" s="1739"/>
      <c r="S140" s="1855"/>
      <c r="T140" s="1855"/>
      <c r="U140" s="1855"/>
      <c r="V140" s="1697"/>
      <c r="X140" s="1586"/>
    </row>
    <row r="141" spans="1:26" s="1585" customFormat="1" ht="12.75">
      <c r="A141" s="1697"/>
      <c r="B141" s="1697"/>
      <c r="C141" s="1697"/>
      <c r="D141" s="1697"/>
      <c r="E141" s="1699"/>
      <c r="F141" s="1699"/>
      <c r="G141" s="1699"/>
      <c r="H141" s="1699"/>
      <c r="I141" s="1699"/>
      <c r="J141" s="1699"/>
      <c r="K141" s="1699"/>
      <c r="L141" s="1699"/>
      <c r="M141" s="1699"/>
      <c r="N141" s="1699"/>
      <c r="O141" s="1697"/>
      <c r="P141" s="1750"/>
      <c r="Q141" s="1750"/>
      <c r="R141" s="1739"/>
      <c r="S141" s="1855"/>
      <c r="T141" s="1855"/>
      <c r="U141" s="1855"/>
      <c r="V141" s="1697"/>
      <c r="X141" s="1586"/>
    </row>
    <row r="142" spans="1:26" s="1585" customFormat="1" ht="12.75">
      <c r="A142" s="1697"/>
      <c r="B142" s="1697"/>
      <c r="C142" s="1697"/>
      <c r="D142" s="1697"/>
      <c r="E142" s="1699"/>
      <c r="F142" s="1699"/>
      <c r="G142" s="1699"/>
      <c r="H142" s="1699"/>
      <c r="I142" s="1699"/>
      <c r="J142" s="1699"/>
      <c r="K142" s="1699"/>
      <c r="L142" s="1699"/>
      <c r="M142" s="1699"/>
      <c r="N142" s="1699"/>
      <c r="O142" s="1697"/>
      <c r="P142" s="1750"/>
      <c r="Q142" s="1750"/>
      <c r="R142" s="1739"/>
      <c r="S142" s="1855"/>
      <c r="T142" s="1855"/>
      <c r="U142" s="1855"/>
      <c r="V142" s="1697"/>
      <c r="X142" s="1586"/>
    </row>
    <row r="143" spans="1:26" s="1585" customFormat="1" ht="12.75">
      <c r="A143" s="1697"/>
      <c r="B143" s="1697"/>
      <c r="C143" s="1697"/>
      <c r="D143" s="1697"/>
      <c r="E143" s="1699"/>
      <c r="F143" s="1699"/>
      <c r="G143" s="1699"/>
      <c r="H143" s="1699"/>
      <c r="I143" s="1699"/>
      <c r="J143" s="1699"/>
      <c r="K143" s="1699"/>
      <c r="L143" s="1699"/>
      <c r="M143" s="1699"/>
      <c r="N143" s="1699"/>
      <c r="O143" s="1697"/>
      <c r="P143" s="1750"/>
      <c r="Q143" s="1750"/>
      <c r="R143" s="1739"/>
      <c r="S143" s="1855"/>
      <c r="T143" s="1855"/>
      <c r="U143" s="1855"/>
      <c r="V143" s="1697"/>
      <c r="X143" s="1586"/>
    </row>
    <row r="144" spans="1:26" s="1585" customFormat="1" ht="12.75">
      <c r="A144" s="1697"/>
      <c r="B144" s="1697"/>
      <c r="C144" s="1697"/>
      <c r="D144" s="1697"/>
      <c r="E144" s="1699"/>
      <c r="F144" s="1699"/>
      <c r="G144" s="1699"/>
      <c r="H144" s="1699"/>
      <c r="I144" s="1699"/>
      <c r="J144" s="1699"/>
      <c r="K144" s="1699"/>
      <c r="L144" s="1699"/>
      <c r="M144" s="1699"/>
      <c r="N144" s="1699"/>
      <c r="O144" s="1697"/>
      <c r="P144" s="1750"/>
      <c r="Q144" s="1750"/>
      <c r="R144" s="1739"/>
      <c r="S144" s="1855"/>
      <c r="T144" s="1855"/>
      <c r="U144" s="1855"/>
      <c r="V144" s="1697"/>
      <c r="X144" s="1586"/>
    </row>
    <row r="145" spans="1:24" s="1585" customFormat="1" ht="12.75">
      <c r="A145" s="1697"/>
      <c r="B145" s="1697"/>
      <c r="C145" s="1697"/>
      <c r="D145" s="1697"/>
      <c r="E145" s="1699"/>
      <c r="F145" s="1699"/>
      <c r="G145" s="1699"/>
      <c r="H145" s="1699"/>
      <c r="I145" s="1699"/>
      <c r="J145" s="1699"/>
      <c r="K145" s="1699"/>
      <c r="L145" s="1699"/>
      <c r="M145" s="1699"/>
      <c r="N145" s="1699"/>
      <c r="O145" s="1697"/>
      <c r="P145" s="1750"/>
      <c r="Q145" s="1750"/>
      <c r="R145" s="1739"/>
      <c r="S145" s="1855"/>
      <c r="T145" s="1855"/>
      <c r="U145" s="1855"/>
      <c r="V145" s="1697"/>
      <c r="X145" s="1586"/>
    </row>
    <row r="146" spans="1:24" s="1585" customFormat="1" ht="12.75">
      <c r="A146" s="1697"/>
      <c r="B146" s="1697"/>
      <c r="C146" s="1697"/>
      <c r="D146" s="1697"/>
      <c r="E146" s="1699"/>
      <c r="F146" s="1699"/>
      <c r="G146" s="1699"/>
      <c r="H146" s="1699"/>
      <c r="I146" s="1699"/>
      <c r="J146" s="1699"/>
      <c r="K146" s="1699"/>
      <c r="L146" s="1699"/>
      <c r="M146" s="1699"/>
      <c r="N146" s="1699"/>
      <c r="O146" s="1697"/>
      <c r="P146" s="1750"/>
      <c r="Q146" s="1750"/>
      <c r="R146" s="1739"/>
      <c r="S146" s="1855"/>
      <c r="T146" s="1855"/>
      <c r="U146" s="1855"/>
      <c r="V146" s="1697"/>
      <c r="X146" s="1586"/>
    </row>
    <row r="147" spans="1:24" s="1585" customFormat="1" ht="12.75">
      <c r="A147" s="1697"/>
      <c r="B147" s="1697"/>
      <c r="C147" s="1697"/>
      <c r="D147" s="1697"/>
      <c r="E147" s="1699"/>
      <c r="F147" s="1699"/>
      <c r="G147" s="1699"/>
      <c r="H147" s="1699"/>
      <c r="I147" s="1699"/>
      <c r="J147" s="1699"/>
      <c r="K147" s="1699"/>
      <c r="L147" s="1699"/>
      <c r="M147" s="1699"/>
      <c r="N147" s="1699"/>
      <c r="O147" s="1697"/>
      <c r="P147" s="1750"/>
      <c r="Q147" s="1750"/>
      <c r="R147" s="1739"/>
      <c r="S147" s="1855"/>
      <c r="T147" s="1855"/>
      <c r="U147" s="1855"/>
      <c r="V147" s="1697"/>
      <c r="X147" s="1586"/>
    </row>
    <row r="148" spans="1:24" s="1585" customFormat="1" ht="12.75">
      <c r="A148" s="1697"/>
      <c r="B148" s="1697"/>
      <c r="C148" s="1697"/>
      <c r="D148" s="1697"/>
      <c r="E148" s="1699"/>
      <c r="F148" s="1699"/>
      <c r="G148" s="1699"/>
      <c r="H148" s="1699"/>
      <c r="I148" s="1699"/>
      <c r="J148" s="1699"/>
      <c r="K148" s="1699"/>
      <c r="L148" s="1699"/>
      <c r="M148" s="1699"/>
      <c r="N148" s="1699"/>
      <c r="O148" s="1697"/>
      <c r="P148" s="1750"/>
      <c r="Q148" s="1750"/>
      <c r="R148" s="1739"/>
      <c r="S148" s="1855"/>
      <c r="T148" s="1855"/>
      <c r="U148" s="1855"/>
      <c r="V148" s="1697"/>
      <c r="X148" s="1586"/>
    </row>
    <row r="149" spans="1:24" s="1585" customFormat="1" ht="12.75">
      <c r="A149" s="1697"/>
      <c r="B149" s="1697"/>
      <c r="C149" s="1697"/>
      <c r="D149" s="1697"/>
      <c r="E149" s="1699"/>
      <c r="F149" s="1699"/>
      <c r="G149" s="1699"/>
      <c r="H149" s="1699"/>
      <c r="I149" s="1699"/>
      <c r="J149" s="1699"/>
      <c r="K149" s="1699"/>
      <c r="L149" s="1699"/>
      <c r="M149" s="1699"/>
      <c r="N149" s="1699"/>
      <c r="O149" s="1697"/>
      <c r="P149" s="1750"/>
      <c r="Q149" s="1750"/>
      <c r="R149" s="1739"/>
      <c r="S149" s="1855"/>
      <c r="T149" s="1855"/>
      <c r="U149" s="1855"/>
      <c r="V149" s="1697"/>
      <c r="X149" s="1586"/>
    </row>
    <row r="150" spans="1:24" s="1585" customFormat="1" ht="12.75">
      <c r="A150" s="1697"/>
      <c r="B150" s="1697"/>
      <c r="C150" s="1697"/>
      <c r="D150" s="1697"/>
      <c r="E150" s="1699"/>
      <c r="F150" s="1699"/>
      <c r="G150" s="1699"/>
      <c r="H150" s="1699"/>
      <c r="I150" s="1699"/>
      <c r="J150" s="1699"/>
      <c r="K150" s="1699"/>
      <c r="L150" s="1699"/>
      <c r="M150" s="1699"/>
      <c r="N150" s="1699"/>
      <c r="O150" s="1697"/>
      <c r="P150" s="1750"/>
      <c r="Q150" s="1750"/>
      <c r="R150" s="1739"/>
      <c r="S150" s="1855"/>
      <c r="T150" s="1855"/>
      <c r="U150" s="1855"/>
      <c r="V150" s="1697"/>
      <c r="X150" s="1586"/>
    </row>
    <row r="151" spans="1:24" s="1585" customFormat="1" ht="12.75">
      <c r="A151" s="1697"/>
      <c r="B151" s="1697"/>
      <c r="C151" s="1697"/>
      <c r="D151" s="1697"/>
      <c r="E151" s="1699"/>
      <c r="F151" s="1699"/>
      <c r="G151" s="1699"/>
      <c r="H151" s="1699"/>
      <c r="I151" s="1699"/>
      <c r="J151" s="1699"/>
      <c r="K151" s="1699"/>
      <c r="L151" s="1699"/>
      <c r="M151" s="1699"/>
      <c r="N151" s="1699"/>
      <c r="O151" s="1697"/>
      <c r="P151" s="1750"/>
      <c r="Q151" s="1750"/>
      <c r="R151" s="1739"/>
      <c r="S151" s="1855"/>
      <c r="T151" s="1855"/>
      <c r="U151" s="1855"/>
      <c r="V151" s="1697"/>
      <c r="X151" s="1586"/>
    </row>
    <row r="152" spans="1:24" s="1585" customFormat="1" ht="12.75">
      <c r="A152" s="1697"/>
      <c r="B152" s="1697"/>
      <c r="C152" s="1697"/>
      <c r="D152" s="1697"/>
      <c r="E152" s="1699"/>
      <c r="F152" s="1699"/>
      <c r="G152" s="1699"/>
      <c r="H152" s="1699"/>
      <c r="I152" s="1699"/>
      <c r="J152" s="1699"/>
      <c r="K152" s="1699"/>
      <c r="L152" s="1699"/>
      <c r="M152" s="1699"/>
      <c r="N152" s="1699"/>
      <c r="O152" s="1697"/>
      <c r="P152" s="1750"/>
      <c r="Q152" s="1750"/>
      <c r="R152" s="1739"/>
      <c r="S152" s="1855"/>
      <c r="T152" s="1855"/>
      <c r="U152" s="1855"/>
      <c r="V152" s="1697"/>
      <c r="X152" s="1586"/>
    </row>
    <row r="153" spans="1:24" s="1585" customFormat="1" ht="12.75">
      <c r="A153" s="1697"/>
      <c r="B153" s="1697"/>
      <c r="C153" s="1697"/>
      <c r="D153" s="1697"/>
      <c r="E153" s="1699"/>
      <c r="F153" s="1699"/>
      <c r="G153" s="1699"/>
      <c r="H153" s="1699"/>
      <c r="I153" s="1699"/>
      <c r="J153" s="1699"/>
      <c r="K153" s="1699"/>
      <c r="L153" s="1699"/>
      <c r="M153" s="1699"/>
      <c r="N153" s="1699"/>
      <c r="O153" s="1697"/>
      <c r="P153" s="1750"/>
      <c r="Q153" s="1750"/>
      <c r="R153" s="1739"/>
      <c r="S153" s="1855"/>
      <c r="T153" s="1855"/>
      <c r="U153" s="1855"/>
      <c r="V153" s="1697"/>
      <c r="X153" s="1586"/>
    </row>
    <row r="154" spans="1:24" s="1585" customFormat="1" ht="12.75">
      <c r="A154" s="1697"/>
      <c r="B154" s="1697"/>
      <c r="C154" s="1697"/>
      <c r="D154" s="1697"/>
      <c r="E154" s="1699"/>
      <c r="F154" s="1699"/>
      <c r="G154" s="1699"/>
      <c r="H154" s="1699"/>
      <c r="I154" s="1699"/>
      <c r="J154" s="1699"/>
      <c r="K154" s="1699"/>
      <c r="L154" s="1699"/>
      <c r="M154" s="1699"/>
      <c r="N154" s="1699"/>
      <c r="O154" s="1697"/>
      <c r="P154" s="1750"/>
      <c r="Q154" s="1750"/>
      <c r="R154" s="1739"/>
      <c r="S154" s="1855"/>
      <c r="T154" s="1855"/>
      <c r="U154" s="1855"/>
      <c r="V154" s="1697"/>
      <c r="X154" s="1586"/>
    </row>
    <row r="155" spans="1:24" s="1585" customFormat="1" ht="12.75">
      <c r="A155" s="1697"/>
      <c r="B155" s="1697"/>
      <c r="C155" s="1697"/>
      <c r="D155" s="1697"/>
      <c r="E155" s="1699"/>
      <c r="F155" s="1699"/>
      <c r="G155" s="1699"/>
      <c r="H155" s="1699"/>
      <c r="I155" s="1699"/>
      <c r="J155" s="1699"/>
      <c r="K155" s="1699"/>
      <c r="L155" s="1699"/>
      <c r="M155" s="1699"/>
      <c r="N155" s="1699"/>
      <c r="O155" s="1697"/>
      <c r="P155" s="1750"/>
      <c r="Q155" s="1750"/>
      <c r="R155" s="1739"/>
      <c r="S155" s="1855"/>
      <c r="T155" s="1855"/>
      <c r="U155" s="1855"/>
      <c r="V155" s="1697"/>
      <c r="X155" s="1586"/>
    </row>
    <row r="156" spans="1:24" s="1585" customFormat="1" ht="12.75">
      <c r="A156" s="1697"/>
      <c r="B156" s="1697"/>
      <c r="C156" s="1697"/>
      <c r="D156" s="1697"/>
      <c r="E156" s="1699"/>
      <c r="F156" s="1699"/>
      <c r="G156" s="1699"/>
      <c r="H156" s="1699"/>
      <c r="I156" s="1699"/>
      <c r="J156" s="1699"/>
      <c r="K156" s="1699"/>
      <c r="L156" s="1699"/>
      <c r="M156" s="1699"/>
      <c r="N156" s="1699"/>
      <c r="O156" s="1697"/>
      <c r="P156" s="1750"/>
      <c r="Q156" s="1750"/>
      <c r="R156" s="1739"/>
      <c r="S156" s="1855"/>
      <c r="T156" s="1855"/>
      <c r="U156" s="1855"/>
      <c r="V156" s="1697"/>
      <c r="X156" s="1586"/>
    </row>
    <row r="157" spans="1:24" s="1585" customFormat="1" ht="12.75">
      <c r="A157" s="1697"/>
      <c r="B157" s="1697"/>
      <c r="C157" s="1697"/>
      <c r="D157" s="1697"/>
      <c r="E157" s="1699"/>
      <c r="F157" s="1699"/>
      <c r="G157" s="1699"/>
      <c r="H157" s="1699"/>
      <c r="I157" s="1699"/>
      <c r="J157" s="1699"/>
      <c r="K157" s="1699"/>
      <c r="L157" s="1699"/>
      <c r="M157" s="1699"/>
      <c r="N157" s="1699"/>
      <c r="O157" s="1697"/>
      <c r="P157" s="1750"/>
      <c r="Q157" s="1750"/>
      <c r="R157" s="1739"/>
      <c r="S157" s="1855"/>
      <c r="T157" s="1855"/>
      <c r="U157" s="1855"/>
      <c r="V157" s="1697"/>
      <c r="X157" s="1586"/>
    </row>
    <row r="158" spans="1:24" s="1585" customFormat="1" ht="12.75">
      <c r="A158" s="1697"/>
      <c r="B158" s="1697"/>
      <c r="C158" s="1697"/>
      <c r="D158" s="1697"/>
      <c r="E158" s="1699"/>
      <c r="F158" s="1699"/>
      <c r="G158" s="1699"/>
      <c r="H158" s="1699"/>
      <c r="I158" s="1699"/>
      <c r="J158" s="1699"/>
      <c r="K158" s="1699"/>
      <c r="L158" s="1699"/>
      <c r="M158" s="1699"/>
      <c r="N158" s="1699"/>
      <c r="O158" s="1697"/>
      <c r="P158" s="1750"/>
      <c r="Q158" s="1750"/>
      <c r="R158" s="1739"/>
      <c r="S158" s="1855"/>
      <c r="T158" s="1855"/>
      <c r="U158" s="1855"/>
      <c r="V158" s="1697"/>
      <c r="X158" s="1586"/>
    </row>
    <row r="159" spans="1:24" s="1585" customFormat="1" ht="12.75">
      <c r="A159" s="1697"/>
      <c r="B159" s="1697"/>
      <c r="C159" s="1697"/>
      <c r="D159" s="1697"/>
      <c r="E159" s="1699"/>
      <c r="F159" s="1699"/>
      <c r="G159" s="1699"/>
      <c r="H159" s="1699"/>
      <c r="I159" s="1699"/>
      <c r="J159" s="1699"/>
      <c r="K159" s="1699"/>
      <c r="L159" s="1699"/>
      <c r="M159" s="1699"/>
      <c r="N159" s="1699"/>
      <c r="O159" s="1697"/>
      <c r="P159" s="1750"/>
      <c r="Q159" s="1750"/>
      <c r="R159" s="1739"/>
      <c r="S159" s="1855"/>
      <c r="T159" s="1855"/>
      <c r="U159" s="1855"/>
      <c r="V159" s="1697"/>
      <c r="X159" s="1586"/>
    </row>
    <row r="160" spans="1:24" s="1585" customFormat="1" ht="12.75">
      <c r="A160" s="1697"/>
      <c r="B160" s="1697"/>
      <c r="C160" s="1697"/>
      <c r="D160" s="1697"/>
      <c r="E160" s="1699"/>
      <c r="F160" s="1699"/>
      <c r="G160" s="1699"/>
      <c r="H160" s="1699"/>
      <c r="I160" s="1699"/>
      <c r="J160" s="1699"/>
      <c r="K160" s="1699"/>
      <c r="L160" s="1699"/>
      <c r="M160" s="1699"/>
      <c r="N160" s="1699"/>
      <c r="O160" s="1697"/>
      <c r="P160" s="1750"/>
      <c r="Q160" s="1750"/>
      <c r="R160" s="1739"/>
      <c r="S160" s="1855"/>
      <c r="T160" s="1855"/>
      <c r="U160" s="1855"/>
      <c r="V160" s="1697"/>
      <c r="X160" s="1586"/>
    </row>
    <row r="161" spans="1:24" s="1585" customFormat="1" ht="12.75">
      <c r="A161" s="1697"/>
      <c r="B161" s="1697"/>
      <c r="C161" s="1697"/>
      <c r="D161" s="1697"/>
      <c r="E161" s="1699"/>
      <c r="F161" s="1699"/>
      <c r="G161" s="1699"/>
      <c r="H161" s="1699"/>
      <c r="I161" s="1699"/>
      <c r="J161" s="1699"/>
      <c r="K161" s="1699"/>
      <c r="L161" s="1699"/>
      <c r="M161" s="1699"/>
      <c r="N161" s="1699"/>
      <c r="O161" s="1697"/>
      <c r="P161" s="1750"/>
      <c r="Q161" s="1750"/>
      <c r="R161" s="1739"/>
      <c r="S161" s="1855"/>
      <c r="T161" s="1855"/>
      <c r="U161" s="1855"/>
      <c r="V161" s="1697"/>
      <c r="X161" s="1586"/>
    </row>
    <row r="162" spans="1:24" s="1585" customFormat="1" ht="12.75">
      <c r="A162" s="1697"/>
      <c r="B162" s="1697"/>
      <c r="C162" s="1697"/>
      <c r="D162" s="1697"/>
      <c r="E162" s="1699"/>
      <c r="F162" s="1699"/>
      <c r="G162" s="1699"/>
      <c r="H162" s="1699"/>
      <c r="I162" s="1699"/>
      <c r="J162" s="1699"/>
      <c r="K162" s="1699"/>
      <c r="L162" s="1699"/>
      <c r="M162" s="1699"/>
      <c r="N162" s="1699"/>
      <c r="O162" s="1697"/>
      <c r="P162" s="1750"/>
      <c r="Q162" s="1750"/>
      <c r="R162" s="1739"/>
      <c r="S162" s="1855"/>
      <c r="T162" s="1855"/>
      <c r="U162" s="1855"/>
      <c r="V162" s="1697"/>
      <c r="X162" s="1586"/>
    </row>
    <row r="163" spans="1:24" s="1585" customFormat="1" ht="12.75">
      <c r="A163" s="1697"/>
      <c r="B163" s="1697"/>
      <c r="C163" s="1697"/>
      <c r="D163" s="1697"/>
      <c r="E163" s="1699"/>
      <c r="F163" s="1699"/>
      <c r="G163" s="1699"/>
      <c r="H163" s="1699"/>
      <c r="I163" s="1699"/>
      <c r="J163" s="1699"/>
      <c r="K163" s="1699"/>
      <c r="L163" s="1699"/>
      <c r="M163" s="1699"/>
      <c r="N163" s="1699"/>
      <c r="O163" s="1697"/>
      <c r="P163" s="1750"/>
      <c r="Q163" s="1750"/>
      <c r="R163" s="1739"/>
      <c r="S163" s="1855"/>
      <c r="T163" s="1855"/>
      <c r="U163" s="1855"/>
      <c r="V163" s="1697"/>
      <c r="X163" s="1586"/>
    </row>
    <row r="164" spans="1:24" s="1585" customFormat="1" ht="12.75">
      <c r="A164" s="1697"/>
      <c r="B164" s="1697"/>
      <c r="C164" s="1697"/>
      <c r="D164" s="1697"/>
      <c r="E164" s="1699"/>
      <c r="F164" s="1699"/>
      <c r="G164" s="1699"/>
      <c r="H164" s="1699"/>
      <c r="I164" s="1699"/>
      <c r="J164" s="1699"/>
      <c r="K164" s="1699"/>
      <c r="L164" s="1699"/>
      <c r="M164" s="1699"/>
      <c r="N164" s="1699"/>
      <c r="O164" s="1697"/>
      <c r="P164" s="1750"/>
      <c r="Q164" s="1750"/>
      <c r="R164" s="1739"/>
      <c r="S164" s="1855"/>
      <c r="T164" s="1855"/>
      <c r="U164" s="1855"/>
      <c r="V164" s="1697"/>
      <c r="X164" s="1586"/>
    </row>
    <row r="165" spans="1:24" s="1585" customFormat="1" ht="12.75">
      <c r="A165" s="1697"/>
      <c r="B165" s="1697"/>
      <c r="C165" s="1697"/>
      <c r="D165" s="1697"/>
      <c r="E165" s="1699"/>
      <c r="F165" s="1699"/>
      <c r="G165" s="1699"/>
      <c r="H165" s="1699"/>
      <c r="I165" s="1699"/>
      <c r="J165" s="1699"/>
      <c r="K165" s="1699"/>
      <c r="L165" s="1699"/>
      <c r="M165" s="1699"/>
      <c r="N165" s="1699"/>
      <c r="O165" s="1697"/>
      <c r="P165" s="1750"/>
      <c r="Q165" s="1750"/>
      <c r="R165" s="1739"/>
      <c r="S165" s="1855"/>
      <c r="T165" s="1855"/>
      <c r="U165" s="1855"/>
      <c r="V165" s="1697"/>
      <c r="X165" s="1586"/>
    </row>
    <row r="166" spans="1:24" s="1585" customFormat="1" ht="12.75">
      <c r="A166" s="1697"/>
      <c r="B166" s="1697"/>
      <c r="C166" s="1697"/>
      <c r="D166" s="1697"/>
      <c r="E166" s="1699"/>
      <c r="F166" s="1699"/>
      <c r="G166" s="1699"/>
      <c r="H166" s="1699"/>
      <c r="I166" s="1699"/>
      <c r="J166" s="1699"/>
      <c r="K166" s="1699"/>
      <c r="L166" s="1699"/>
      <c r="M166" s="1699"/>
      <c r="N166" s="1699"/>
      <c r="O166" s="1697"/>
      <c r="P166" s="1750"/>
      <c r="Q166" s="1750"/>
      <c r="R166" s="1739"/>
      <c r="S166" s="1855"/>
      <c r="T166" s="1855"/>
      <c r="U166" s="1855"/>
      <c r="V166" s="1697"/>
      <c r="X166" s="1586"/>
    </row>
    <row r="167" spans="1:24" s="1585" customFormat="1" ht="12.75">
      <c r="A167" s="1697"/>
      <c r="B167" s="1697"/>
      <c r="C167" s="1697"/>
      <c r="D167" s="1697"/>
      <c r="E167" s="1699"/>
      <c r="F167" s="1699"/>
      <c r="G167" s="1699"/>
      <c r="H167" s="1699"/>
      <c r="I167" s="1699"/>
      <c r="J167" s="1699"/>
      <c r="K167" s="1699"/>
      <c r="L167" s="1699"/>
      <c r="M167" s="1699"/>
      <c r="N167" s="1699"/>
      <c r="O167" s="1697"/>
      <c r="P167" s="1750"/>
      <c r="Q167" s="1750"/>
      <c r="R167" s="1739"/>
      <c r="S167" s="1855"/>
      <c r="T167" s="1855"/>
      <c r="U167" s="1855"/>
      <c r="V167" s="1697"/>
      <c r="X167" s="1586"/>
    </row>
    <row r="168" spans="1:24" s="1585" customFormat="1" ht="12.75">
      <c r="A168" s="1697"/>
      <c r="B168" s="1697"/>
      <c r="C168" s="1697"/>
      <c r="D168" s="1697"/>
      <c r="E168" s="1699"/>
      <c r="F168" s="1699"/>
      <c r="G168" s="1699"/>
      <c r="H168" s="1699"/>
      <c r="I168" s="1699"/>
      <c r="J168" s="1699"/>
      <c r="K168" s="1699"/>
      <c r="L168" s="1699"/>
      <c r="M168" s="1699"/>
      <c r="N168" s="1699"/>
      <c r="O168" s="1697"/>
      <c r="P168" s="1750"/>
      <c r="Q168" s="1750"/>
      <c r="R168" s="1739"/>
      <c r="S168" s="1855"/>
      <c r="T168" s="1855"/>
      <c r="U168" s="1855"/>
      <c r="V168" s="1697"/>
      <c r="X168" s="1586"/>
    </row>
    <row r="169" spans="1:24" s="1585" customFormat="1" ht="12.75">
      <c r="A169" s="1697"/>
      <c r="B169" s="1697"/>
      <c r="C169" s="1697"/>
      <c r="D169" s="1697"/>
      <c r="E169" s="1699"/>
      <c r="F169" s="1699"/>
      <c r="G169" s="1699"/>
      <c r="H169" s="1699"/>
      <c r="I169" s="1699"/>
      <c r="J169" s="1699"/>
      <c r="K169" s="1699"/>
      <c r="L169" s="1699"/>
      <c r="M169" s="1699"/>
      <c r="N169" s="1699"/>
      <c r="O169" s="1697"/>
      <c r="P169" s="1750"/>
      <c r="Q169" s="1750"/>
      <c r="R169" s="1739"/>
      <c r="S169" s="1855"/>
      <c r="T169" s="1855"/>
      <c r="U169" s="1855"/>
      <c r="V169" s="1697"/>
      <c r="X169" s="1586"/>
    </row>
    <row r="170" spans="1:24" s="1585" customFormat="1" ht="12.75">
      <c r="A170" s="1697"/>
      <c r="B170" s="1697"/>
      <c r="C170" s="1697"/>
      <c r="D170" s="1697"/>
      <c r="E170" s="1699"/>
      <c r="F170" s="1699"/>
      <c r="G170" s="1699"/>
      <c r="H170" s="1699"/>
      <c r="I170" s="1699"/>
      <c r="J170" s="1699"/>
      <c r="K170" s="1699"/>
      <c r="L170" s="1699"/>
      <c r="M170" s="1699"/>
      <c r="N170" s="1699"/>
      <c r="O170" s="1697"/>
      <c r="P170" s="1750"/>
      <c r="Q170" s="1750"/>
      <c r="R170" s="1739"/>
      <c r="S170" s="1855"/>
      <c r="T170" s="1855"/>
      <c r="U170" s="1855"/>
      <c r="V170" s="1697"/>
      <c r="X170" s="1586"/>
    </row>
    <row r="171" spans="1:24" s="1585" customFormat="1" ht="12.75">
      <c r="A171" s="1697"/>
      <c r="B171" s="1697"/>
      <c r="C171" s="1697"/>
      <c r="D171" s="1697"/>
      <c r="E171" s="1699"/>
      <c r="F171" s="1699"/>
      <c r="G171" s="1699"/>
      <c r="H171" s="1699"/>
      <c r="I171" s="1699"/>
      <c r="J171" s="1699"/>
      <c r="K171" s="1699"/>
      <c r="L171" s="1699"/>
      <c r="M171" s="1699"/>
      <c r="N171" s="1699"/>
      <c r="O171" s="1697"/>
      <c r="P171" s="1750"/>
      <c r="Q171" s="1750"/>
      <c r="R171" s="1739"/>
      <c r="S171" s="1855"/>
      <c r="T171" s="1855"/>
      <c r="U171" s="1855"/>
      <c r="V171" s="1697"/>
      <c r="X171" s="1586"/>
    </row>
    <row r="172" spans="1:24" s="1585" customFormat="1" ht="12.75">
      <c r="A172" s="1697"/>
      <c r="B172" s="1697"/>
      <c r="C172" s="1697"/>
      <c r="D172" s="1697"/>
      <c r="E172" s="1699"/>
      <c r="F172" s="1699"/>
      <c r="G172" s="1699"/>
      <c r="H172" s="1699"/>
      <c r="I172" s="1699"/>
      <c r="J172" s="1699"/>
      <c r="K172" s="1699"/>
      <c r="L172" s="1699"/>
      <c r="M172" s="1699"/>
      <c r="N172" s="1699"/>
      <c r="O172" s="1697"/>
      <c r="P172" s="1750"/>
      <c r="Q172" s="1750"/>
      <c r="R172" s="1739"/>
      <c r="S172" s="1855"/>
      <c r="T172" s="1855"/>
      <c r="U172" s="1855"/>
      <c r="V172" s="1697"/>
      <c r="X172" s="1586"/>
    </row>
    <row r="173" spans="1:24" s="1585" customFormat="1" ht="12.75">
      <c r="A173" s="1697"/>
      <c r="B173" s="1697"/>
      <c r="C173" s="1697"/>
      <c r="D173" s="1697"/>
      <c r="E173" s="1699"/>
      <c r="F173" s="1699"/>
      <c r="G173" s="1699"/>
      <c r="H173" s="1699"/>
      <c r="I173" s="1699"/>
      <c r="J173" s="1699"/>
      <c r="K173" s="1699"/>
      <c r="L173" s="1699"/>
      <c r="M173" s="1699"/>
      <c r="N173" s="1699"/>
      <c r="O173" s="1697"/>
      <c r="P173" s="1750"/>
      <c r="Q173" s="1750"/>
      <c r="R173" s="1739"/>
      <c r="S173" s="1855"/>
      <c r="T173" s="1855"/>
      <c r="U173" s="1855"/>
      <c r="V173" s="1697"/>
      <c r="X173" s="1586"/>
    </row>
    <row r="174" spans="1:24" s="1585" customFormat="1" ht="12.75">
      <c r="A174" s="1697"/>
      <c r="B174" s="1697"/>
      <c r="C174" s="1697"/>
      <c r="D174" s="1697"/>
      <c r="E174" s="1699"/>
      <c r="F174" s="1699"/>
      <c r="G174" s="1699"/>
      <c r="H174" s="1699"/>
      <c r="I174" s="1699"/>
      <c r="J174" s="1699"/>
      <c r="K174" s="1699"/>
      <c r="L174" s="1699"/>
      <c r="M174" s="1699"/>
      <c r="N174" s="1699"/>
      <c r="O174" s="1697"/>
      <c r="P174" s="1750"/>
      <c r="Q174" s="1750"/>
      <c r="R174" s="1739"/>
      <c r="S174" s="1855"/>
      <c r="T174" s="1855"/>
      <c r="U174" s="1855"/>
      <c r="V174" s="1697"/>
      <c r="X174" s="1586"/>
    </row>
    <row r="175" spans="1:24" s="1585" customFormat="1" ht="12.75">
      <c r="A175" s="1697"/>
      <c r="B175" s="1697"/>
      <c r="C175" s="1697"/>
      <c r="D175" s="1697"/>
      <c r="E175" s="1699"/>
      <c r="F175" s="1699"/>
      <c r="G175" s="1699"/>
      <c r="H175" s="1699"/>
      <c r="I175" s="1699"/>
      <c r="J175" s="1699"/>
      <c r="K175" s="1699"/>
      <c r="L175" s="1699"/>
      <c r="M175" s="1699"/>
      <c r="N175" s="1699"/>
      <c r="O175" s="1697"/>
      <c r="P175" s="1750"/>
      <c r="Q175" s="1750"/>
      <c r="R175" s="1739"/>
      <c r="S175" s="1855"/>
      <c r="T175" s="1855"/>
      <c r="U175" s="1855"/>
      <c r="V175" s="1697"/>
      <c r="X175" s="1586"/>
    </row>
    <row r="176" spans="1:24" s="1585" customFormat="1" ht="12.75">
      <c r="A176" s="1697"/>
      <c r="B176" s="1697"/>
      <c r="C176" s="1697"/>
      <c r="D176" s="1697"/>
      <c r="E176" s="1699"/>
      <c r="F176" s="1699"/>
      <c r="G176" s="1699"/>
      <c r="H176" s="1699"/>
      <c r="I176" s="1699"/>
      <c r="J176" s="1699"/>
      <c r="K176" s="1699"/>
      <c r="L176" s="1699"/>
      <c r="M176" s="1699"/>
      <c r="N176" s="1699"/>
      <c r="O176" s="1697"/>
      <c r="P176" s="1750"/>
      <c r="Q176" s="1750"/>
      <c r="R176" s="1739"/>
      <c r="S176" s="1855"/>
      <c r="T176" s="1855"/>
      <c r="U176" s="1855"/>
      <c r="V176" s="1697"/>
      <c r="X176" s="1586"/>
    </row>
    <row r="177" spans="1:24" s="1585" customFormat="1" ht="12.75">
      <c r="A177" s="1697"/>
      <c r="B177" s="1697"/>
      <c r="C177" s="1697"/>
      <c r="D177" s="1697"/>
      <c r="E177" s="1699"/>
      <c r="F177" s="1699"/>
      <c r="G177" s="1699"/>
      <c r="H177" s="1699"/>
      <c r="I177" s="1699"/>
      <c r="J177" s="1699"/>
      <c r="K177" s="1699"/>
      <c r="L177" s="1699"/>
      <c r="M177" s="1699"/>
      <c r="N177" s="1699"/>
      <c r="O177" s="1697"/>
      <c r="P177" s="1750"/>
      <c r="Q177" s="1750"/>
      <c r="R177" s="1739"/>
      <c r="S177" s="1855"/>
      <c r="T177" s="1855"/>
      <c r="U177" s="1855"/>
      <c r="V177" s="1697"/>
      <c r="X177" s="1586"/>
    </row>
    <row r="178" spans="1:24" s="1585" customFormat="1" ht="12.75">
      <c r="A178" s="1697"/>
      <c r="B178" s="1697"/>
      <c r="C178" s="1697"/>
      <c r="D178" s="1697"/>
      <c r="E178" s="1699"/>
      <c r="F178" s="1699"/>
      <c r="G178" s="1699"/>
      <c r="H178" s="1699"/>
      <c r="I178" s="1699"/>
      <c r="J178" s="1699"/>
      <c r="K178" s="1699"/>
      <c r="L178" s="1699"/>
      <c r="M178" s="1699"/>
      <c r="N178" s="1699"/>
      <c r="O178" s="1697"/>
      <c r="P178" s="1750"/>
      <c r="Q178" s="1750"/>
      <c r="R178" s="1739"/>
      <c r="S178" s="1855"/>
      <c r="T178" s="1855"/>
      <c r="U178" s="1855"/>
      <c r="V178" s="1697"/>
      <c r="X178" s="1586"/>
    </row>
    <row r="179" spans="1:24" s="1585" customFormat="1" ht="12.75">
      <c r="A179" s="1697"/>
      <c r="B179" s="1697"/>
      <c r="C179" s="1697"/>
      <c r="D179" s="1697"/>
      <c r="E179" s="1699"/>
      <c r="F179" s="1699"/>
      <c r="G179" s="1699"/>
      <c r="H179" s="1699"/>
      <c r="I179" s="1699"/>
      <c r="J179" s="1699"/>
      <c r="K179" s="1699"/>
      <c r="L179" s="1699"/>
      <c r="M179" s="1699"/>
      <c r="N179" s="1699"/>
      <c r="O179" s="1697"/>
      <c r="P179" s="1750"/>
      <c r="Q179" s="1750"/>
      <c r="R179" s="1739"/>
      <c r="S179" s="1855"/>
      <c r="T179" s="1855"/>
      <c r="U179" s="1855"/>
      <c r="V179" s="1697"/>
      <c r="X179" s="1586"/>
    </row>
    <row r="180" spans="1:24" s="1585" customFormat="1" ht="12.75">
      <c r="A180" s="1697"/>
      <c r="B180" s="1697"/>
      <c r="C180" s="1697"/>
      <c r="D180" s="1697"/>
      <c r="E180" s="1699"/>
      <c r="F180" s="1699"/>
      <c r="G180" s="1699"/>
      <c r="H180" s="1699"/>
      <c r="I180" s="1699"/>
      <c r="J180" s="1699"/>
      <c r="K180" s="1699"/>
      <c r="L180" s="1699"/>
      <c r="M180" s="1699"/>
      <c r="N180" s="1699"/>
      <c r="O180" s="1697"/>
      <c r="P180" s="1750"/>
      <c r="Q180" s="1750"/>
      <c r="R180" s="1739"/>
      <c r="S180" s="1855"/>
      <c r="T180" s="1855"/>
      <c r="U180" s="1855"/>
      <c r="V180" s="1697"/>
      <c r="X180" s="1586"/>
    </row>
    <row r="181" spans="1:24" s="1585" customFormat="1" ht="12.75">
      <c r="A181" s="1697"/>
      <c r="B181" s="1697"/>
      <c r="C181" s="1697"/>
      <c r="D181" s="1697"/>
      <c r="E181" s="1699"/>
      <c r="F181" s="1699"/>
      <c r="G181" s="1699"/>
      <c r="H181" s="1699"/>
      <c r="I181" s="1699"/>
      <c r="J181" s="1699"/>
      <c r="K181" s="1699"/>
      <c r="L181" s="1699"/>
      <c r="M181" s="1699"/>
      <c r="N181" s="1699"/>
      <c r="O181" s="1697"/>
      <c r="P181" s="1750"/>
      <c r="Q181" s="1750"/>
      <c r="R181" s="1739"/>
      <c r="S181" s="1855"/>
      <c r="T181" s="1855"/>
      <c r="U181" s="1855"/>
      <c r="V181" s="1697"/>
      <c r="X181" s="1586"/>
    </row>
    <row r="182" spans="1:24" s="1585" customFormat="1" ht="12.75">
      <c r="A182" s="1697"/>
      <c r="B182" s="1697"/>
      <c r="C182" s="1697"/>
      <c r="D182" s="1697"/>
      <c r="E182" s="1699"/>
      <c r="F182" s="1699"/>
      <c r="G182" s="1699"/>
      <c r="H182" s="1699"/>
      <c r="I182" s="1699"/>
      <c r="J182" s="1699"/>
      <c r="K182" s="1699"/>
      <c r="L182" s="1699"/>
      <c r="M182" s="1699"/>
      <c r="N182" s="1699"/>
      <c r="O182" s="1697"/>
      <c r="P182" s="1750"/>
      <c r="Q182" s="1750"/>
      <c r="R182" s="1739"/>
      <c r="S182" s="1855"/>
      <c r="T182" s="1855"/>
      <c r="U182" s="1855"/>
      <c r="V182" s="1697"/>
      <c r="X182" s="1586"/>
    </row>
    <row r="183" spans="1:24" s="1585" customFormat="1" ht="12.75">
      <c r="A183" s="1697"/>
      <c r="B183" s="1697"/>
      <c r="C183" s="1697"/>
      <c r="D183" s="1697"/>
      <c r="E183" s="1699"/>
      <c r="F183" s="1699"/>
      <c r="G183" s="1699"/>
      <c r="H183" s="1699"/>
      <c r="I183" s="1699"/>
      <c r="J183" s="1699"/>
      <c r="K183" s="1699"/>
      <c r="L183" s="1699"/>
      <c r="M183" s="1699"/>
      <c r="N183" s="1699"/>
      <c r="O183" s="1697"/>
      <c r="P183" s="1750"/>
      <c r="Q183" s="1750"/>
      <c r="R183" s="1739"/>
      <c r="S183" s="1855"/>
      <c r="T183" s="1855"/>
      <c r="U183" s="1855"/>
      <c r="V183" s="1697"/>
      <c r="X183" s="1586"/>
    </row>
    <row r="184" spans="1:24" s="1585" customFormat="1" ht="12.75">
      <c r="A184" s="1697"/>
      <c r="B184" s="1697"/>
      <c r="C184" s="1697"/>
      <c r="D184" s="1697"/>
      <c r="E184" s="1699"/>
      <c r="F184" s="1699"/>
      <c r="G184" s="1699"/>
      <c r="H184" s="1699"/>
      <c r="I184" s="1699"/>
      <c r="J184" s="1699"/>
      <c r="K184" s="1699"/>
      <c r="L184" s="1699"/>
      <c r="M184" s="1699"/>
      <c r="N184" s="1699"/>
      <c r="O184" s="1697"/>
      <c r="P184" s="1750"/>
      <c r="Q184" s="1750"/>
      <c r="R184" s="1739"/>
      <c r="S184" s="1697"/>
      <c r="T184" s="1697"/>
      <c r="U184" s="1697"/>
      <c r="V184" s="1697"/>
      <c r="X184" s="1586"/>
    </row>
    <row r="185" spans="1:24" s="1585" customFormat="1" ht="12.75">
      <c r="A185" s="1697"/>
      <c r="B185" s="1697"/>
      <c r="C185" s="1697"/>
      <c r="D185" s="1697"/>
      <c r="E185" s="1699"/>
      <c r="F185" s="1699"/>
      <c r="G185" s="1699"/>
      <c r="H185" s="1699"/>
      <c r="I185" s="1699"/>
      <c r="J185" s="1699"/>
      <c r="K185" s="1699"/>
      <c r="L185" s="1699"/>
      <c r="M185" s="1699"/>
      <c r="N185" s="1699"/>
      <c r="O185" s="1697"/>
      <c r="P185" s="1750"/>
      <c r="Q185" s="1750"/>
      <c r="R185" s="1739"/>
      <c r="S185" s="1697"/>
      <c r="T185" s="1697"/>
      <c r="U185" s="1697"/>
      <c r="V185" s="1697"/>
      <c r="X185" s="1586"/>
    </row>
    <row r="186" spans="1:24" s="1585" customFormat="1" ht="12.75">
      <c r="A186" s="1697"/>
      <c r="B186" s="1697"/>
      <c r="C186" s="1697"/>
      <c r="D186" s="1697"/>
      <c r="E186" s="1699"/>
      <c r="F186" s="1699"/>
      <c r="G186" s="1699"/>
      <c r="H186" s="1699"/>
      <c r="I186" s="1699"/>
      <c r="J186" s="1699"/>
      <c r="K186" s="1699"/>
      <c r="L186" s="1699"/>
      <c r="M186" s="1699"/>
      <c r="N186" s="1699"/>
      <c r="O186" s="1697"/>
      <c r="P186" s="1750"/>
      <c r="Q186" s="1750"/>
      <c r="R186" s="1739"/>
      <c r="S186" s="1697"/>
      <c r="T186" s="1697"/>
      <c r="U186" s="1697"/>
      <c r="V186" s="1697"/>
      <c r="X186" s="1586"/>
    </row>
    <row r="187" spans="1:24" s="1585" customFormat="1" ht="12.75">
      <c r="A187" s="1697"/>
      <c r="B187" s="1697"/>
      <c r="C187" s="1697"/>
      <c r="D187" s="1697"/>
      <c r="E187" s="1699"/>
      <c r="F187" s="1699"/>
      <c r="G187" s="1699"/>
      <c r="H187" s="1699"/>
      <c r="I187" s="1699"/>
      <c r="J187" s="1699"/>
      <c r="K187" s="1699"/>
      <c r="L187" s="1699"/>
      <c r="M187" s="1699"/>
      <c r="N187" s="1699"/>
      <c r="O187" s="1697"/>
      <c r="P187" s="1750"/>
      <c r="Q187" s="1750"/>
      <c r="R187" s="1739"/>
      <c r="S187" s="1697"/>
      <c r="T187" s="1697"/>
      <c r="U187" s="1697"/>
      <c r="V187" s="1697"/>
      <c r="X187" s="1586"/>
    </row>
    <row r="188" spans="1:24" s="1585" customFormat="1" ht="12.75">
      <c r="A188" s="1697"/>
      <c r="B188" s="1697"/>
      <c r="C188" s="1697"/>
      <c r="D188" s="1697"/>
      <c r="E188" s="1699"/>
      <c r="F188" s="1699"/>
      <c r="G188" s="1699"/>
      <c r="H188" s="1699"/>
      <c r="I188" s="1699"/>
      <c r="J188" s="1699"/>
      <c r="K188" s="1699"/>
      <c r="L188" s="1699"/>
      <c r="M188" s="1699"/>
      <c r="N188" s="1699"/>
      <c r="O188" s="1697"/>
      <c r="P188" s="1750"/>
      <c r="Q188" s="1750"/>
      <c r="R188" s="1739"/>
      <c r="S188" s="1697"/>
      <c r="T188" s="1697"/>
      <c r="U188" s="1697"/>
      <c r="V188" s="1697"/>
      <c r="X188" s="1586"/>
    </row>
    <row r="189" spans="1:24" s="1585" customFormat="1" ht="12.75">
      <c r="A189" s="1697"/>
      <c r="B189" s="1697"/>
      <c r="C189" s="1697"/>
      <c r="D189" s="1697"/>
      <c r="E189" s="1699"/>
      <c r="F189" s="1699"/>
      <c r="G189" s="1699"/>
      <c r="H189" s="1699"/>
      <c r="I189" s="1699"/>
      <c r="J189" s="1699"/>
      <c r="K189" s="1699"/>
      <c r="L189" s="1699"/>
      <c r="M189" s="1699"/>
      <c r="N189" s="1699"/>
      <c r="O189" s="1697"/>
      <c r="P189" s="1750"/>
      <c r="Q189" s="1750"/>
      <c r="R189" s="1739"/>
      <c r="S189" s="1697"/>
      <c r="T189" s="1697"/>
      <c r="U189" s="1697"/>
      <c r="V189" s="1697"/>
      <c r="X189" s="1586"/>
    </row>
    <row r="190" spans="1:24" s="1585" customFormat="1" ht="12.75">
      <c r="A190" s="1697"/>
      <c r="B190" s="1697"/>
      <c r="C190" s="1697"/>
      <c r="D190" s="1697"/>
      <c r="E190" s="1699"/>
      <c r="F190" s="1699"/>
      <c r="G190" s="1699"/>
      <c r="H190" s="1699"/>
      <c r="I190" s="1699"/>
      <c r="J190" s="1699"/>
      <c r="K190" s="1699"/>
      <c r="L190" s="1699"/>
      <c r="M190" s="1699"/>
      <c r="N190" s="1699"/>
      <c r="O190" s="1697"/>
      <c r="P190" s="1750"/>
      <c r="Q190" s="1750"/>
      <c r="R190" s="1739"/>
      <c r="S190" s="1697"/>
      <c r="T190" s="1697"/>
      <c r="U190" s="1697"/>
      <c r="V190" s="1697"/>
      <c r="X190" s="1586"/>
    </row>
    <row r="191" spans="1:24" s="1585" customFormat="1" ht="12.75">
      <c r="A191" s="1697"/>
      <c r="B191" s="1697"/>
      <c r="C191" s="1697"/>
      <c r="D191" s="1697"/>
      <c r="E191" s="1699"/>
      <c r="F191" s="1699"/>
      <c r="G191" s="1699"/>
      <c r="H191" s="1699"/>
      <c r="I191" s="1699"/>
      <c r="J191" s="1699"/>
      <c r="K191" s="1699"/>
      <c r="L191" s="1699"/>
      <c r="M191" s="1699"/>
      <c r="N191" s="1699"/>
      <c r="O191" s="1697"/>
      <c r="P191" s="1750"/>
      <c r="Q191" s="1750"/>
      <c r="R191" s="1739"/>
      <c r="S191" s="1697"/>
      <c r="T191" s="1697"/>
      <c r="U191" s="1697"/>
      <c r="V191" s="1697"/>
      <c r="X191" s="1586"/>
    </row>
    <row r="192" spans="1:24" s="1585" customFormat="1" ht="12.75">
      <c r="A192" s="1697"/>
      <c r="B192" s="1697"/>
      <c r="C192" s="1697"/>
      <c r="D192" s="1697"/>
      <c r="E192" s="1699"/>
      <c r="F192" s="1699"/>
      <c r="G192" s="1699"/>
      <c r="H192" s="1699"/>
      <c r="I192" s="1699"/>
      <c r="J192" s="1699"/>
      <c r="K192" s="1699"/>
      <c r="L192" s="1699"/>
      <c r="M192" s="1699"/>
      <c r="N192" s="1699"/>
      <c r="O192" s="1697"/>
      <c r="P192" s="1750"/>
      <c r="Q192" s="1750"/>
      <c r="R192" s="1739"/>
      <c r="S192" s="1697"/>
      <c r="T192" s="1697"/>
      <c r="U192" s="1697"/>
      <c r="V192" s="1697"/>
      <c r="X192" s="1586"/>
    </row>
    <row r="193" spans="1:24" s="1585" customFormat="1" ht="12.75">
      <c r="A193" s="1697"/>
      <c r="B193" s="1697"/>
      <c r="C193" s="1697"/>
      <c r="D193" s="1697"/>
      <c r="E193" s="1699"/>
      <c r="F193" s="1699"/>
      <c r="G193" s="1699"/>
      <c r="H193" s="1699"/>
      <c r="I193" s="1699"/>
      <c r="J193" s="1699"/>
      <c r="K193" s="1699"/>
      <c r="L193" s="1699"/>
      <c r="M193" s="1699"/>
      <c r="N193" s="1699"/>
      <c r="O193" s="1697"/>
      <c r="P193" s="1750"/>
      <c r="Q193" s="1750"/>
      <c r="R193" s="1739"/>
      <c r="S193" s="1697"/>
      <c r="T193" s="1697"/>
      <c r="U193" s="1697"/>
      <c r="V193" s="1697"/>
      <c r="X193" s="1586"/>
    </row>
    <row r="194" spans="1:24" s="1585" customFormat="1" ht="12.75">
      <c r="A194" s="1697"/>
      <c r="B194" s="1697"/>
      <c r="C194" s="1697"/>
      <c r="D194" s="1697"/>
      <c r="E194" s="1699"/>
      <c r="F194" s="1699"/>
      <c r="G194" s="1699"/>
      <c r="H194" s="1699"/>
      <c r="I194" s="1699"/>
      <c r="J194" s="1699"/>
      <c r="K194" s="1699"/>
      <c r="L194" s="1699"/>
      <c r="M194" s="1699"/>
      <c r="N194" s="1699"/>
      <c r="O194" s="1697"/>
      <c r="P194" s="1750"/>
      <c r="Q194" s="1750"/>
      <c r="R194" s="1739"/>
      <c r="S194" s="1697"/>
      <c r="T194" s="1697"/>
      <c r="U194" s="1697"/>
      <c r="V194" s="1697"/>
      <c r="X194" s="1586"/>
    </row>
    <row r="195" spans="1:24" s="1585" customFormat="1" ht="12.75">
      <c r="A195" s="1697"/>
      <c r="B195" s="1697"/>
      <c r="C195" s="1697"/>
      <c r="D195" s="1697"/>
      <c r="E195" s="1699"/>
      <c r="F195" s="1699"/>
      <c r="G195" s="1699"/>
      <c r="H195" s="1699"/>
      <c r="I195" s="1699"/>
      <c r="J195" s="1699"/>
      <c r="K195" s="1699"/>
      <c r="L195" s="1699"/>
      <c r="M195" s="1699"/>
      <c r="N195" s="1699"/>
      <c r="O195" s="1697"/>
      <c r="P195" s="1750"/>
      <c r="Q195" s="1750"/>
      <c r="R195" s="1739"/>
      <c r="S195" s="1697"/>
      <c r="T195" s="1697"/>
      <c r="U195" s="1697"/>
      <c r="V195" s="1697"/>
      <c r="X195" s="1586"/>
    </row>
    <row r="196" spans="1:24" s="1585" customFormat="1" ht="12.75">
      <c r="A196" s="1697"/>
      <c r="B196" s="1697"/>
      <c r="C196" s="1697"/>
      <c r="D196" s="1697"/>
      <c r="E196" s="1699"/>
      <c r="F196" s="1699"/>
      <c r="G196" s="1699"/>
      <c r="H196" s="1699"/>
      <c r="I196" s="1699"/>
      <c r="J196" s="1699"/>
      <c r="K196" s="1699"/>
      <c r="L196" s="1699"/>
      <c r="M196" s="1699"/>
      <c r="N196" s="1699"/>
      <c r="O196" s="1697"/>
      <c r="P196" s="1750"/>
      <c r="Q196" s="1750"/>
      <c r="R196" s="1739"/>
      <c r="S196" s="1697"/>
      <c r="T196" s="1697"/>
      <c r="U196" s="1697"/>
      <c r="V196" s="1697"/>
      <c r="X196" s="1586"/>
    </row>
    <row r="197" spans="1:24" s="1585" customFormat="1" ht="12.75">
      <c r="A197" s="1697"/>
      <c r="B197" s="1697"/>
      <c r="C197" s="1697"/>
      <c r="D197" s="1697"/>
      <c r="E197" s="1699"/>
      <c r="F197" s="1699"/>
      <c r="G197" s="1699"/>
      <c r="H197" s="1699"/>
      <c r="I197" s="1699"/>
      <c r="J197" s="1699"/>
      <c r="K197" s="1699"/>
      <c r="L197" s="1699"/>
      <c r="M197" s="1699"/>
      <c r="N197" s="1699"/>
      <c r="O197" s="1697"/>
      <c r="P197" s="1750"/>
      <c r="Q197" s="1750"/>
      <c r="R197" s="1739"/>
      <c r="S197" s="1697"/>
      <c r="T197" s="1697"/>
      <c r="U197" s="1697"/>
      <c r="V197" s="1697"/>
      <c r="X197" s="1586"/>
    </row>
    <row r="198" spans="1:24" s="1585" customFormat="1" ht="12.75">
      <c r="A198" s="1697"/>
      <c r="B198" s="1697"/>
      <c r="C198" s="1697"/>
      <c r="D198" s="1697"/>
      <c r="E198" s="1699"/>
      <c r="F198" s="1699"/>
      <c r="G198" s="1699"/>
      <c r="H198" s="1699"/>
      <c r="I198" s="1699"/>
      <c r="J198" s="1699"/>
      <c r="K198" s="1699"/>
      <c r="L198" s="1699"/>
      <c r="M198" s="1699"/>
      <c r="N198" s="1699"/>
      <c r="O198" s="1697"/>
      <c r="P198" s="1750"/>
      <c r="Q198" s="1750"/>
      <c r="R198" s="1739"/>
      <c r="S198" s="1697"/>
      <c r="T198" s="1697"/>
      <c r="U198" s="1697"/>
      <c r="V198" s="1697"/>
      <c r="X198" s="1586"/>
    </row>
    <row r="199" spans="1:24" s="1585" customFormat="1" ht="12.75">
      <c r="A199" s="1697"/>
      <c r="B199" s="1697"/>
      <c r="C199" s="1697"/>
      <c r="D199" s="1697"/>
      <c r="E199" s="1699"/>
      <c r="F199" s="1699"/>
      <c r="G199" s="1699"/>
      <c r="H199" s="1699"/>
      <c r="I199" s="1699"/>
      <c r="J199" s="1699"/>
      <c r="K199" s="1699"/>
      <c r="L199" s="1699"/>
      <c r="M199" s="1699"/>
      <c r="N199" s="1699"/>
      <c r="O199" s="1697"/>
      <c r="P199" s="1750"/>
      <c r="Q199" s="1750"/>
      <c r="R199" s="1739"/>
      <c r="S199" s="1697"/>
      <c r="T199" s="1697"/>
      <c r="U199" s="1697"/>
      <c r="V199" s="1697"/>
      <c r="X199" s="1586"/>
    </row>
    <row r="200" spans="1:24" s="1585" customFormat="1" ht="12.75">
      <c r="A200" s="1697"/>
      <c r="B200" s="1697"/>
      <c r="C200" s="1697"/>
      <c r="D200" s="1697"/>
      <c r="E200" s="1699"/>
      <c r="F200" s="1699"/>
      <c r="G200" s="1699"/>
      <c r="H200" s="1699"/>
      <c r="I200" s="1699"/>
      <c r="J200" s="1699"/>
      <c r="K200" s="1699"/>
      <c r="L200" s="1699"/>
      <c r="M200" s="1699"/>
      <c r="N200" s="1699"/>
      <c r="O200" s="1697"/>
      <c r="P200" s="1750"/>
      <c r="Q200" s="1750"/>
      <c r="R200" s="1739"/>
      <c r="S200" s="1697"/>
      <c r="T200" s="1697"/>
      <c r="U200" s="1697"/>
      <c r="V200" s="1697"/>
      <c r="X200" s="1586"/>
    </row>
    <row r="201" spans="1:24" s="1585" customFormat="1" ht="12.75">
      <c r="A201" s="1697"/>
      <c r="B201" s="1697"/>
      <c r="C201" s="1697"/>
      <c r="D201" s="1697"/>
      <c r="E201" s="1699"/>
      <c r="F201" s="1699"/>
      <c r="G201" s="1699"/>
      <c r="H201" s="1699"/>
      <c r="I201" s="1699"/>
      <c r="J201" s="1699"/>
      <c r="K201" s="1699"/>
      <c r="L201" s="1699"/>
      <c r="M201" s="1699"/>
      <c r="N201" s="1699"/>
      <c r="O201" s="1697"/>
      <c r="P201" s="1750"/>
      <c r="Q201" s="1750"/>
      <c r="R201" s="1739"/>
      <c r="S201" s="1697"/>
      <c r="T201" s="1697"/>
      <c r="U201" s="1697"/>
      <c r="V201" s="1697"/>
      <c r="X201" s="1586"/>
    </row>
    <row r="202" spans="1:24" s="1585" customFormat="1" ht="12.75">
      <c r="A202" s="1697"/>
      <c r="B202" s="1697"/>
      <c r="C202" s="1697"/>
      <c r="D202" s="1697"/>
      <c r="E202" s="1699"/>
      <c r="F202" s="1699"/>
      <c r="G202" s="1699"/>
      <c r="H202" s="1699"/>
      <c r="I202" s="1699"/>
      <c r="J202" s="1699"/>
      <c r="K202" s="1699"/>
      <c r="L202" s="1699"/>
      <c r="M202" s="1699"/>
      <c r="N202" s="1699"/>
      <c r="O202" s="1697"/>
      <c r="P202" s="1750"/>
      <c r="Q202" s="1750"/>
      <c r="R202" s="1739"/>
      <c r="S202" s="1697"/>
      <c r="T202" s="1697"/>
      <c r="U202" s="1697"/>
      <c r="V202" s="1697"/>
      <c r="X202" s="1586"/>
    </row>
    <row r="203" spans="1:24" s="1585" customFormat="1" ht="12.75">
      <c r="A203" s="1697"/>
      <c r="B203" s="1697"/>
      <c r="C203" s="1697"/>
      <c r="D203" s="1697"/>
      <c r="E203" s="1699"/>
      <c r="F203" s="1699"/>
      <c r="G203" s="1699"/>
      <c r="H203" s="1699"/>
      <c r="I203" s="1699"/>
      <c r="J203" s="1699"/>
      <c r="K203" s="1699"/>
      <c r="L203" s="1699"/>
      <c r="M203" s="1699"/>
      <c r="N203" s="1699"/>
      <c r="O203" s="1697"/>
      <c r="P203" s="1750"/>
      <c r="Q203" s="1750"/>
      <c r="R203" s="1739"/>
      <c r="S203" s="1697"/>
      <c r="T203" s="1697"/>
      <c r="U203" s="1697"/>
      <c r="V203" s="1697"/>
      <c r="X203" s="1586"/>
    </row>
    <row r="204" spans="1:24" s="1585" customFormat="1" ht="12.75">
      <c r="A204" s="1697"/>
      <c r="B204" s="1697"/>
      <c r="C204" s="1697"/>
      <c r="D204" s="1697"/>
      <c r="E204" s="1699"/>
      <c r="F204" s="1699"/>
      <c r="G204" s="1699"/>
      <c r="H204" s="1699"/>
      <c r="I204" s="1699"/>
      <c r="J204" s="1699"/>
      <c r="K204" s="1699"/>
      <c r="L204" s="1699"/>
      <c r="M204" s="1699"/>
      <c r="N204" s="1699"/>
      <c r="O204" s="1697"/>
      <c r="P204" s="1750"/>
      <c r="Q204" s="1750"/>
      <c r="R204" s="1739"/>
      <c r="S204" s="1697"/>
      <c r="T204" s="1697"/>
      <c r="U204" s="1697"/>
      <c r="V204" s="1697"/>
      <c r="X204" s="1586"/>
    </row>
    <row r="205" spans="1:24" s="1585" customFormat="1" ht="12.75">
      <c r="A205" s="1697"/>
      <c r="B205" s="1697"/>
      <c r="C205" s="1697"/>
      <c r="D205" s="1697"/>
      <c r="E205" s="1699"/>
      <c r="F205" s="1699"/>
      <c r="G205" s="1699"/>
      <c r="H205" s="1699"/>
      <c r="I205" s="1699"/>
      <c r="J205" s="1699"/>
      <c r="K205" s="1699"/>
      <c r="L205" s="1699"/>
      <c r="M205" s="1699"/>
      <c r="N205" s="1699"/>
      <c r="O205" s="1697"/>
      <c r="P205" s="1750"/>
      <c r="Q205" s="1750"/>
      <c r="R205" s="1739"/>
      <c r="S205" s="1697"/>
      <c r="T205" s="1697"/>
      <c r="U205" s="1697"/>
      <c r="V205" s="1697"/>
      <c r="X205" s="1586"/>
    </row>
    <row r="206" spans="1:24" s="1585" customFormat="1" ht="12.75">
      <c r="A206" s="1697"/>
      <c r="B206" s="1697"/>
      <c r="C206" s="1697"/>
      <c r="D206" s="1697"/>
      <c r="E206" s="1699"/>
      <c r="F206" s="1699"/>
      <c r="G206" s="1699"/>
      <c r="H206" s="1699"/>
      <c r="I206" s="1699"/>
      <c r="J206" s="1699"/>
      <c r="K206" s="1699"/>
      <c r="L206" s="1699"/>
      <c r="M206" s="1699"/>
      <c r="N206" s="1699"/>
      <c r="O206" s="1697"/>
      <c r="P206" s="1750"/>
      <c r="Q206" s="1750"/>
      <c r="R206" s="1739"/>
      <c r="S206" s="1697"/>
      <c r="T206" s="1697"/>
      <c r="U206" s="1697"/>
      <c r="V206" s="1697"/>
      <c r="X206" s="1586"/>
    </row>
    <row r="207" spans="1:24" s="1585" customFormat="1" ht="12.75">
      <c r="A207" s="1697"/>
      <c r="B207" s="1697"/>
      <c r="C207" s="1697"/>
      <c r="D207" s="1697"/>
      <c r="E207" s="1699"/>
      <c r="F207" s="1699"/>
      <c r="G207" s="1699"/>
      <c r="H207" s="1699"/>
      <c r="I207" s="1699"/>
      <c r="J207" s="1699"/>
      <c r="K207" s="1699"/>
      <c r="L207" s="1699"/>
      <c r="M207" s="1699"/>
      <c r="N207" s="1699"/>
      <c r="O207" s="1697"/>
      <c r="P207" s="1750"/>
      <c r="Q207" s="1750"/>
      <c r="R207" s="1739"/>
      <c r="S207" s="1697"/>
      <c r="T207" s="1697"/>
      <c r="U207" s="1697"/>
      <c r="V207" s="1697"/>
      <c r="X207" s="1586"/>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dxfId="297" priority="47" stopIfTrue="1" operator="notEqual">
      <formula>0</formula>
    </cfRule>
  </conditionalFormatting>
  <conditionalFormatting sqref="B131">
    <cfRule type="cellIs" dxfId="296" priority="46" stopIfTrue="1" operator="notEqual">
      <formula>0</formula>
    </cfRule>
    <cfRule type="cellIs" dxfId="260" priority="34" operator="equal">
      <formula>0</formula>
    </cfRule>
  </conditionalFormatting>
  <conditionalFormatting sqref="G2">
    <cfRule type="cellIs" dxfId="295" priority="6" stopIfTrue="1" operator="notEqual">
      <formula>0</formula>
    </cfRule>
    <cfRule type="cellIs" dxfId="294" priority="7" stopIfTrue="1" operator="equal">
      <formula>0</formula>
    </cfRule>
    <cfRule type="cellIs" dxfId="293" priority="8" stopIfTrue="1" operator="equal">
      <formula>0</formula>
    </cfRule>
    <cfRule type="cellIs" dxfId="259" priority="45" operator="equal">
      <formula>0</formula>
    </cfRule>
  </conditionalFormatting>
  <conditionalFormatting sqref="I2">
    <cfRule type="cellIs" dxfId="292" priority="44" operator="equal">
      <formula>0</formula>
    </cfRule>
  </conditionalFormatting>
  <conditionalFormatting sqref="F135:G136">
    <cfRule type="cellIs" dxfId="291" priority="42" stopIfTrue="1" operator="equal">
      <formula>"НЕРАВНЕНИЕ!"</formula>
    </cfRule>
    <cfRule type="cellIs" priority="43" stopIfTrue="1" operator="equal">
      <formula>"НЕРАВНЕНИЕ!"</formula>
    </cfRule>
  </conditionalFormatting>
  <conditionalFormatting sqref="I135:J136 N135:N136">
    <cfRule type="cellIs" dxfId="290" priority="41" stopIfTrue="1" operator="equal">
      <formula>"НЕРАВНЕНИЕ!"</formula>
    </cfRule>
  </conditionalFormatting>
  <conditionalFormatting sqref="L135:M136">
    <cfRule type="cellIs" dxfId="289" priority="40" stopIfTrue="1" operator="equal">
      <formula>"НЕРАВНЕНИЕ!"</formula>
    </cfRule>
  </conditionalFormatting>
  <conditionalFormatting sqref="F138:G139">
    <cfRule type="cellIs" dxfId="288" priority="38" stopIfTrue="1" operator="equal">
      <formula>"НЕРАВНЕНИЕ !"</formula>
    </cfRule>
    <cfRule type="cellIs" priority="39" stopIfTrue="1" operator="equal">
      <formula>"НЕРАВНЕНИЕ !"</formula>
    </cfRule>
  </conditionalFormatting>
  <conditionalFormatting sqref="I138:J139 N138:N139">
    <cfRule type="cellIs" dxfId="287" priority="37" stopIfTrue="1" operator="equal">
      <formula>"НЕРАВНЕНИЕ !"</formula>
    </cfRule>
  </conditionalFormatting>
  <conditionalFormatting sqref="L138:M139">
    <cfRule type="cellIs" dxfId="286" priority="36" stopIfTrue="1" operator="equal">
      <formula>"НЕРАВНЕНИЕ !"</formula>
    </cfRule>
  </conditionalFormatting>
  <conditionalFormatting sqref="I138:J139 L138:L139 N138:N139 F138:G139">
    <cfRule type="cellIs" dxfId="285" priority="35" operator="notEqual">
      <formula>0</formula>
    </cfRule>
  </conditionalFormatting>
  <conditionalFormatting sqref="I131:J131">
    <cfRule type="cellIs" dxfId="284" priority="33" stopIfTrue="1" operator="notEqual">
      <formula>0</formula>
    </cfRule>
  </conditionalFormatting>
  <conditionalFormatting sqref="L81">
    <cfRule type="cellIs" dxfId="283" priority="28" stopIfTrue="1" operator="notEqual">
      <formula>0</formula>
    </cfRule>
  </conditionalFormatting>
  <conditionalFormatting sqref="N81">
    <cfRule type="cellIs" dxfId="282" priority="27" stopIfTrue="1" operator="notEqual">
      <formula>0</formula>
    </cfRule>
  </conditionalFormatting>
  <conditionalFormatting sqref="L131">
    <cfRule type="cellIs" dxfId="281" priority="32" stopIfTrue="1" operator="notEqual">
      <formula>0</formula>
    </cfRule>
  </conditionalFormatting>
  <conditionalFormatting sqref="N131">
    <cfRule type="cellIs" dxfId="280" priority="31" stopIfTrue="1" operator="notEqual">
      <formula>0</formula>
    </cfRule>
  </conditionalFormatting>
  <conditionalFormatting sqref="F81:H81">
    <cfRule type="cellIs" dxfId="279" priority="30" stopIfTrue="1" operator="notEqual">
      <formula>0</formula>
    </cfRule>
  </conditionalFormatting>
  <conditionalFormatting sqref="I81:J81">
    <cfRule type="cellIs" dxfId="278" priority="29" stopIfTrue="1" operator="notEqual">
      <formula>0</formula>
    </cfRule>
  </conditionalFormatting>
  <conditionalFormatting sqref="B81">
    <cfRule type="cellIs" dxfId="277" priority="25" operator="equal">
      <formula>0</formula>
    </cfRule>
    <cfRule type="cellIs" dxfId="276" priority="26" stopIfTrue="1" operator="notEqual">
      <formula>0</formula>
    </cfRule>
  </conditionalFormatting>
  <conditionalFormatting sqref="P131:Q131">
    <cfRule type="cellIs" dxfId="275" priority="24" stopIfTrue="1" operator="notEqual">
      <formula>0</formula>
    </cfRule>
  </conditionalFormatting>
  <conditionalFormatting sqref="P135:Q136">
    <cfRule type="cellIs" dxfId="274" priority="22" stopIfTrue="1" operator="equal">
      <formula>"НЕРАВНЕНИЕ!"</formula>
    </cfRule>
    <cfRule type="cellIs" priority="23" stopIfTrue="1" operator="equal">
      <formula>"НЕРАВНЕНИЕ!"</formula>
    </cfRule>
  </conditionalFormatting>
  <conditionalFormatting sqref="P138:Q139">
    <cfRule type="cellIs" dxfId="273" priority="20" stopIfTrue="1" operator="equal">
      <formula>"НЕРАВНЕНИЕ !"</formula>
    </cfRule>
    <cfRule type="cellIs" priority="21" stopIfTrue="1" operator="equal">
      <formula>"НЕРАВНЕНИЕ !"</formula>
    </cfRule>
  </conditionalFormatting>
  <conditionalFormatting sqref="P138:Q139">
    <cfRule type="cellIs" dxfId="272" priority="19" operator="notEqual">
      <formula>0</formula>
    </cfRule>
  </conditionalFormatting>
  <conditionalFormatting sqref="P2">
    <cfRule type="cellIs" dxfId="271" priority="14" stopIfTrue="1" operator="equal">
      <formula>98</formula>
    </cfRule>
    <cfRule type="cellIs" dxfId="270" priority="15" stopIfTrue="1" operator="equal">
      <formula>96</formula>
    </cfRule>
    <cfRule type="cellIs" dxfId="269" priority="16" stopIfTrue="1" operator="equal">
      <formula>42</formula>
    </cfRule>
    <cfRule type="cellIs" dxfId="258" priority="17" stopIfTrue="1" operator="equal">
      <formula>97</formula>
    </cfRule>
    <cfRule type="cellIs" dxfId="257" priority="18" stopIfTrue="1" operator="equal">
      <formula>33</formula>
    </cfRule>
  </conditionalFormatting>
  <conditionalFormatting sqref="Q2">
    <cfRule type="cellIs" dxfId="268" priority="9" stopIfTrue="1" operator="equal">
      <formula>"Чужди средства"</formula>
    </cfRule>
    <cfRule type="cellIs" dxfId="267" priority="10" stopIfTrue="1" operator="equal">
      <formula>"СЕС - ДМП"</formula>
    </cfRule>
    <cfRule type="cellIs" dxfId="266" priority="11" stopIfTrue="1" operator="equal">
      <formula>"СЕС - РА"</formula>
    </cfRule>
    <cfRule type="cellIs" dxfId="256" priority="12" stopIfTrue="1" operator="equal">
      <formula>"СЕС - ДЕС"</formula>
    </cfRule>
    <cfRule type="cellIs" dxfId="255" priority="13" stopIfTrue="1" operator="equal">
      <formula>"СЕС - КСФ"</formula>
    </cfRule>
  </conditionalFormatting>
  <conditionalFormatting sqref="P81:Q81">
    <cfRule type="cellIs" dxfId="265" priority="5" stopIfTrue="1" operator="notEqual">
      <formula>0</formula>
    </cfRule>
  </conditionalFormatting>
  <conditionalFormatting sqref="T2:U2">
    <cfRule type="cellIs" dxfId="264" priority="1" stopIfTrue="1" operator="between">
      <formula>1000000000000</formula>
      <formula>9999999999999990</formula>
    </cfRule>
    <cfRule type="cellIs" dxfId="263" priority="2" stopIfTrue="1" operator="between">
      <formula>10000000000</formula>
      <formula>999999999999</formula>
    </cfRule>
    <cfRule type="cellIs" dxfId="262" priority="3" stopIfTrue="1" operator="between">
      <formula>1000000</formula>
      <formula>99999999</formula>
    </cfRule>
    <cfRule type="cellIs" dxfId="261" priority="4" stopIfTrue="1" operator="between">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opLeftCell="B45" zoomScale="75" zoomScaleNormal="75" workbookViewId="0">
      <selection activeCell="F13" sqref="F13"/>
    </sheetView>
  </sheetViews>
  <sheetFormatPr defaultRowHeight="12.75"/>
  <cols>
    <col min="1" max="1" width="3.85546875" style="842" hidden="1" customWidth="1"/>
    <col min="2" max="2" width="81.7109375" style="418" customWidth="1"/>
    <col min="3" max="3" width="3.28515625" style="418" hidden="1" customWidth="1"/>
    <col min="4" max="4" width="4.140625" style="418" hidden="1" customWidth="1"/>
    <col min="5" max="6" width="19.140625" style="417" customWidth="1"/>
    <col min="7" max="10" width="19" style="417" customWidth="1"/>
    <col min="11" max="13" width="23.140625" style="417" hidden="1" customWidth="1"/>
    <col min="14" max="14" width="5.7109375" style="418" customWidth="1"/>
    <col min="15" max="15" width="53.85546875" style="842" customWidth="1"/>
    <col min="16" max="16" width="13.7109375" style="418" hidden="1" customWidth="1"/>
    <col min="17" max="17" width="5.7109375" style="418" customWidth="1"/>
    <col min="18" max="18" width="14.42578125" style="1074" customWidth="1"/>
    <col min="19" max="19" width="13.42578125" style="1074" customWidth="1"/>
    <col min="20" max="21" width="11.140625" style="1074" customWidth="1"/>
    <col min="22" max="22" width="16.28515625" style="1074" hidden="1" customWidth="1"/>
    <col min="23" max="23" width="15" style="1074" hidden="1" customWidth="1"/>
    <col min="24" max="24" width="15" style="1075" customWidth="1"/>
    <col min="25" max="25" width="15.7109375" style="1074" hidden="1" customWidth="1"/>
    <col min="26" max="26" width="15.28515625" style="1074" hidden="1" customWidth="1"/>
    <col min="27" max="16384" width="9.140625" style="1074"/>
  </cols>
  <sheetData>
    <row r="1" spans="1:26" ht="18.75" hidden="1">
      <c r="B1" s="945"/>
      <c r="C1" s="945"/>
      <c r="D1" s="945"/>
      <c r="E1" s="822"/>
      <c r="F1" s="940"/>
      <c r="G1" s="940"/>
      <c r="H1" s="940"/>
      <c r="I1" s="822"/>
      <c r="J1" s="822"/>
      <c r="N1" s="842"/>
      <c r="O1" s="945"/>
      <c r="Q1" s="842"/>
    </row>
    <row r="2" spans="1:26" ht="15.75" hidden="1">
      <c r="B2" s="945"/>
      <c r="C2" s="945"/>
      <c r="D2" s="945"/>
      <c r="E2" s="822"/>
      <c r="F2" s="941"/>
      <c r="G2" s="941"/>
      <c r="H2" s="941"/>
      <c r="I2" s="822"/>
      <c r="J2" s="822"/>
      <c r="N2" s="842"/>
      <c r="O2" s="945"/>
      <c r="Q2" s="842"/>
    </row>
    <row r="3" spans="1:26" ht="21.75" hidden="1" customHeight="1">
      <c r="B3" s="945"/>
      <c r="C3" s="945"/>
      <c r="D3" s="945"/>
      <c r="E3" s="822"/>
      <c r="F3" s="941"/>
      <c r="G3" s="941"/>
      <c r="H3" s="941"/>
      <c r="I3" s="822"/>
      <c r="J3" s="822"/>
      <c r="N3" s="842"/>
      <c r="Q3" s="842"/>
    </row>
    <row r="4" spans="1:26" ht="15.75" hidden="1">
      <c r="B4" s="945"/>
      <c r="C4" s="945"/>
      <c r="D4" s="945"/>
      <c r="E4" s="822"/>
      <c r="F4" s="941"/>
      <c r="G4" s="941"/>
      <c r="H4" s="941"/>
      <c r="I4" s="822"/>
      <c r="J4" s="822"/>
      <c r="N4" s="842"/>
      <c r="O4" s="934"/>
      <c r="Q4" s="842"/>
    </row>
    <row r="5" spans="1:26" ht="18" hidden="1" customHeight="1">
      <c r="B5" s="945"/>
      <c r="C5" s="945"/>
      <c r="D5" s="945"/>
      <c r="E5" s="822"/>
      <c r="F5" s="941"/>
      <c r="G5" s="941"/>
      <c r="H5" s="941"/>
      <c r="I5" s="822"/>
      <c r="J5" s="822"/>
      <c r="N5" s="842"/>
      <c r="O5" s="937"/>
      <c r="Q5" s="842"/>
    </row>
    <row r="6" spans="1:26" ht="20.25">
      <c r="B6" s="945"/>
      <c r="C6" s="945"/>
      <c r="D6" s="945"/>
      <c r="E6" s="822"/>
      <c r="F6" s="941"/>
      <c r="G6" s="941"/>
      <c r="H6" s="941"/>
      <c r="I6" s="822"/>
      <c r="J6" s="822"/>
      <c r="N6" s="842"/>
      <c r="O6" s="943"/>
      <c r="Q6" s="842"/>
    </row>
    <row r="7" spans="1:26" ht="9" hidden="1" customHeight="1">
      <c r="B7" s="943"/>
      <c r="C7" s="943"/>
      <c r="D7" s="943"/>
      <c r="E7" s="822"/>
      <c r="F7" s="822"/>
      <c r="G7" s="822"/>
      <c r="H7" s="822"/>
      <c r="I7" s="822"/>
      <c r="J7" s="822"/>
      <c r="N7" s="842"/>
      <c r="P7" s="842"/>
      <c r="Q7" s="842"/>
    </row>
    <row r="8" spans="1:26" ht="22.5" customHeight="1" thickBot="1">
      <c r="B8" s="1541" t="str">
        <f>VLOOKUP(E15,SMETKA,3,FALSE)</f>
        <v xml:space="preserve">                                  ОТЧЕТ ЗА КАСОВОТО ИЗПЪЛНЕНИЕ НА БЮДЖЕТА</v>
      </c>
      <c r="C8" s="1093"/>
      <c r="D8" s="1093"/>
      <c r="E8" s="1094"/>
      <c r="F8" s="1094"/>
      <c r="G8" s="1094"/>
      <c r="H8" s="1094"/>
      <c r="I8" s="1094"/>
      <c r="J8" s="1095"/>
      <c r="K8" s="419"/>
      <c r="L8" s="419"/>
      <c r="M8" s="419"/>
      <c r="N8" s="842"/>
      <c r="P8" s="842"/>
      <c r="Q8" s="842"/>
    </row>
    <row r="9" spans="1:26" ht="12" customHeight="1" thickTop="1">
      <c r="B9" s="943"/>
      <c r="C9" s="943"/>
      <c r="D9" s="943"/>
      <c r="E9" s="942"/>
      <c r="F9" s="942"/>
      <c r="G9" s="942"/>
      <c r="H9" s="942"/>
      <c r="I9" s="942"/>
      <c r="J9" s="942"/>
      <c r="K9" s="420"/>
      <c r="L9" s="420"/>
      <c r="M9" s="420"/>
      <c r="N9" s="842"/>
      <c r="P9" s="842"/>
      <c r="Q9" s="842"/>
    </row>
    <row r="10" spans="1:26" ht="18.75">
      <c r="B10" s="944"/>
      <c r="C10" s="944"/>
      <c r="D10" s="944"/>
      <c r="E10" s="822"/>
      <c r="F10" s="1184"/>
      <c r="G10" s="1184"/>
      <c r="H10" s="1184"/>
      <c r="I10" s="822"/>
      <c r="J10" s="822"/>
      <c r="N10" s="842"/>
      <c r="O10" s="944"/>
      <c r="Q10" s="842"/>
    </row>
    <row r="11" spans="1:26" ht="23.25" customHeight="1">
      <c r="B11" s="1917" t="str">
        <f>+OTCHET!B9</f>
        <v>ОБЛАСТНА АДМИНИСТРАЦИЯ-ПЛЕВЕН</v>
      </c>
      <c r="C11" s="1917"/>
      <c r="D11" s="1917"/>
      <c r="E11" s="1871" t="s">
        <v>1749</v>
      </c>
      <c r="F11" s="1872">
        <f>OTCHET!F9</f>
        <v>43100</v>
      </c>
      <c r="G11" s="1941" t="s">
        <v>1525</v>
      </c>
      <c r="H11" s="1942">
        <f>+OTCHET!H9</f>
        <v>114125755</v>
      </c>
      <c r="I11" s="2021">
        <f>+OTCHET!I9</f>
        <v>0</v>
      </c>
      <c r="J11" s="2022"/>
      <c r="K11" s="421"/>
      <c r="L11" s="421"/>
      <c r="N11" s="842"/>
      <c r="O11" s="957"/>
      <c r="Q11" s="842"/>
      <c r="R11" s="1076"/>
      <c r="S11" s="1076"/>
      <c r="T11" s="1076"/>
      <c r="U11" s="1076"/>
    </row>
    <row r="12" spans="1:26" ht="23.25" customHeight="1">
      <c r="B12" s="1189" t="s">
        <v>1441</v>
      </c>
      <c r="C12" s="935"/>
      <c r="D12" s="944"/>
      <c r="E12" s="822"/>
      <c r="F12" s="936"/>
      <c r="G12" s="822"/>
      <c r="H12" s="1402"/>
      <c r="I12" s="2082" t="s">
        <v>1659</v>
      </c>
      <c r="J12" s="2082"/>
      <c r="N12" s="842"/>
      <c r="O12" s="935"/>
      <c r="Q12" s="842"/>
      <c r="R12" s="1076"/>
      <c r="S12" s="1076"/>
      <c r="T12" s="1076"/>
      <c r="U12" s="1076"/>
    </row>
    <row r="13" spans="1:26" ht="23.25" customHeight="1">
      <c r="B13" s="1092" t="str">
        <f>+OTCHET!B12</f>
        <v xml:space="preserve">Министерски съвет </v>
      </c>
      <c r="C13" s="935"/>
      <c r="D13" s="935"/>
      <c r="E13" s="1145" t="str">
        <f>+OTCHET!E12</f>
        <v>код по ЕБК:</v>
      </c>
      <c r="F13" s="1950" t="str">
        <f>+OTCHET!F12</f>
        <v>0300</v>
      </c>
      <c r="G13" s="822"/>
      <c r="H13" s="1402"/>
      <c r="I13" s="2083"/>
      <c r="J13" s="2083"/>
      <c r="N13" s="842"/>
      <c r="O13" s="935"/>
      <c r="Q13" s="842"/>
      <c r="R13" s="1076"/>
      <c r="S13" s="1076"/>
      <c r="T13" s="1076"/>
      <c r="U13" s="1076"/>
    </row>
    <row r="14" spans="1:26" ht="23.25" customHeight="1">
      <c r="B14" s="1193" t="s">
        <v>1440</v>
      </c>
      <c r="C14" s="937"/>
      <c r="D14" s="937"/>
      <c r="E14" s="937"/>
      <c r="F14" s="937"/>
      <c r="G14" s="937"/>
      <c r="H14" s="1402"/>
      <c r="I14" s="2083"/>
      <c r="J14" s="2083"/>
      <c r="N14" s="842"/>
      <c r="O14" s="937"/>
      <c r="Q14" s="842"/>
      <c r="R14" s="1076"/>
      <c r="S14" s="1076"/>
      <c r="T14" s="1076"/>
      <c r="U14" s="1076"/>
    </row>
    <row r="15" spans="1:26" ht="21.75" customHeight="1" thickBot="1">
      <c r="B15" s="1542" t="s">
        <v>1465</v>
      </c>
      <c r="C15" s="816"/>
      <c r="D15" s="816"/>
      <c r="E15" s="1314">
        <f>OTCHET!E15</f>
        <v>0</v>
      </c>
      <c r="F15" s="1539" t="str">
        <f>OTCHET!F15</f>
        <v>БЮДЖЕТ</v>
      </c>
      <c r="G15" s="937"/>
      <c r="H15" s="840"/>
      <c r="I15" s="840"/>
      <c r="J15" s="1374"/>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1431</v>
      </c>
      <c r="K16" s="824"/>
      <c r="L16" s="824"/>
      <c r="M16" s="823"/>
      <c r="N16" s="1375"/>
      <c r="O16" s="1376"/>
      <c r="P16" s="958"/>
      <c r="Q16" s="842"/>
      <c r="R16" s="1076"/>
      <c r="S16" s="1076"/>
      <c r="T16" s="1076"/>
      <c r="U16" s="1076"/>
      <c r="V16" s="1076"/>
      <c r="W16" s="1076"/>
      <c r="Y16" s="1076"/>
      <c r="Z16" s="1076"/>
    </row>
    <row r="17" spans="1:26" ht="22.5" customHeight="1">
      <c r="A17" s="1082"/>
      <c r="B17" s="817"/>
      <c r="C17" s="818" t="s">
        <v>703</v>
      </c>
      <c r="D17" s="818"/>
      <c r="E17" s="2086" t="s">
        <v>2206</v>
      </c>
      <c r="F17" s="2088" t="s">
        <v>2207</v>
      </c>
      <c r="G17" s="1377" t="s">
        <v>1430</v>
      </c>
      <c r="H17" s="1378"/>
      <c r="I17" s="1379"/>
      <c r="J17" s="1380"/>
      <c r="K17" s="427"/>
      <c r="L17" s="427"/>
      <c r="M17" s="427"/>
      <c r="N17" s="946"/>
      <c r="O17" s="1381" t="s">
        <v>1434</v>
      </c>
      <c r="P17" s="426"/>
      <c r="Q17" s="842"/>
      <c r="R17" s="1076"/>
      <c r="S17" s="1076"/>
      <c r="T17" s="1076"/>
      <c r="U17" s="1076"/>
      <c r="V17" s="1076"/>
      <c r="W17" s="1076"/>
      <c r="X17" s="1076"/>
      <c r="Y17" s="1076"/>
      <c r="Z17" s="1076"/>
    </row>
    <row r="18" spans="1:26" ht="47.25" customHeight="1">
      <c r="A18" s="1082"/>
      <c r="B18" s="1065" t="s">
        <v>1432</v>
      </c>
      <c r="C18" s="819"/>
      <c r="D18" s="819"/>
      <c r="E18" s="2087"/>
      <c r="F18" s="2089"/>
      <c r="G18" s="1382" t="s">
        <v>1340</v>
      </c>
      <c r="H18" s="1383" t="s">
        <v>1037</v>
      </c>
      <c r="I18" s="1383" t="s">
        <v>1329</v>
      </c>
      <c r="J18" s="1384" t="s">
        <v>1330</v>
      </c>
      <c r="K18" s="428" t="s">
        <v>646</v>
      </c>
      <c r="L18" s="428" t="s">
        <v>646</v>
      </c>
      <c r="M18" s="428"/>
      <c r="N18" s="947"/>
      <c r="O18" s="1385"/>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40" t="s">
        <v>1464</v>
      </c>
      <c r="C20" s="1070"/>
      <c r="D20" s="1070"/>
      <c r="E20" s="1170" t="s">
        <v>347</v>
      </c>
      <c r="F20" s="1170" t="s">
        <v>348</v>
      </c>
      <c r="G20" s="1171" t="s">
        <v>1051</v>
      </c>
      <c r="H20" s="1172" t="s">
        <v>1052</v>
      </c>
      <c r="I20" s="1172" t="s">
        <v>1024</v>
      </c>
      <c r="J20" s="1173" t="s">
        <v>1311</v>
      </c>
      <c r="K20" s="430" t="s">
        <v>648</v>
      </c>
      <c r="L20" s="430" t="s">
        <v>650</v>
      </c>
      <c r="M20" s="430" t="s">
        <v>650</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677</v>
      </c>
      <c r="C22" s="854" t="s">
        <v>349</v>
      </c>
      <c r="D22" s="855"/>
      <c r="E22" s="856">
        <f t="shared" ref="E22:J22" si="0">+E23+E25+E36+E37</f>
        <v>282385</v>
      </c>
      <c r="F22" s="856">
        <f t="shared" si="0"/>
        <v>59635</v>
      </c>
      <c r="G22" s="965">
        <f t="shared" si="0"/>
        <v>61564</v>
      </c>
      <c r="H22" s="966">
        <f t="shared" si="0"/>
        <v>0</v>
      </c>
      <c r="I22" s="966">
        <f t="shared" si="0"/>
        <v>-1929</v>
      </c>
      <c r="J22" s="967">
        <f t="shared" si="0"/>
        <v>0</v>
      </c>
      <c r="K22" s="432">
        <f>+K23+K25+K35+K36+K37</f>
        <v>0</v>
      </c>
      <c r="L22" s="432">
        <f>+L23+L25+L35+L36+L37</f>
        <v>0</v>
      </c>
      <c r="M22" s="432">
        <f>+M23+M25+M35+M36</f>
        <v>0</v>
      </c>
      <c r="N22" s="950"/>
      <c r="O22" s="1101" t="s">
        <v>349</v>
      </c>
      <c r="P22" s="433"/>
      <c r="Q22" s="958"/>
      <c r="R22" s="1076"/>
      <c r="S22" s="1076"/>
      <c r="T22" s="1076"/>
      <c r="U22" s="1076"/>
      <c r="V22" s="1076"/>
      <c r="W22" s="1076"/>
      <c r="X22" s="1076"/>
      <c r="Y22" s="1076"/>
      <c r="Z22" s="1076"/>
    </row>
    <row r="23" spans="1:26" ht="16.5" thickTop="1">
      <c r="A23" s="1082">
        <v>15</v>
      </c>
      <c r="B23" s="851" t="s">
        <v>676</v>
      </c>
      <c r="C23" s="851" t="s">
        <v>43</v>
      </c>
      <c r="D23" s="851"/>
      <c r="E23" s="863">
        <f>OTCHET!E22+OTCHET!E28+OTCHET!E33+OTCHET!E39+OTCHET!E47+OTCHET!E52+OTCHET!E58+OTCHET!E61+OTCHET!E64+OTCHET!E65+OTCHET!E72+OTCHET!E73+OTCHET!E74</f>
        <v>0</v>
      </c>
      <c r="F23" s="863">
        <f t="shared" ref="F23:F86" si="1">+G23+H23+I23+J23</f>
        <v>0</v>
      </c>
      <c r="G23" s="968">
        <f>OTCHET!G22+OTCHET!G28+OTCHET!G33+OTCHET!G39+OTCHET!G47+OTCHET!G52+OTCHET!G58+OTCHET!G61+OTCHET!G64+OTCHET!G65+OTCHET!G72+OTCHET!G73+OTCHET!G74</f>
        <v>0</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0</v>
      </c>
      <c r="K23" s="434"/>
      <c r="L23" s="434"/>
      <c r="M23" s="434"/>
      <c r="N23" s="951"/>
      <c r="O23" s="1102" t="s">
        <v>43</v>
      </c>
      <c r="P23" s="435"/>
      <c r="Q23" s="958"/>
      <c r="R23" s="1076"/>
      <c r="S23" s="1076"/>
      <c r="T23" s="1076"/>
      <c r="U23" s="1076"/>
      <c r="V23" s="1076"/>
      <c r="W23" s="1076"/>
      <c r="X23" s="1076"/>
      <c r="Y23" s="1076"/>
      <c r="Z23" s="1076"/>
    </row>
    <row r="24" spans="1:26" ht="16.5" hidden="1" customHeight="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1322</v>
      </c>
      <c r="C25" s="812" t="s">
        <v>656</v>
      </c>
      <c r="D25" s="812"/>
      <c r="E25" s="870">
        <f>+E26+E30+E31+E32+E33</f>
        <v>282385</v>
      </c>
      <c r="F25" s="870">
        <f>+F26+F30+F31+F32+F33</f>
        <v>59635</v>
      </c>
      <c r="G25" s="974">
        <f t="shared" ref="G25:M25" si="2">+G26+G30+G31+G32+G33</f>
        <v>61564</v>
      </c>
      <c r="H25" s="975">
        <f>+H26+H30+H31+H32+H33</f>
        <v>0</v>
      </c>
      <c r="I25" s="975">
        <f>+I26+I30+I31+I32+I33</f>
        <v>-1929</v>
      </c>
      <c r="J25" s="976">
        <f>+J26+J30+J31+J32+J33</f>
        <v>0</v>
      </c>
      <c r="K25" s="432">
        <f t="shared" si="2"/>
        <v>0</v>
      </c>
      <c r="L25" s="432">
        <f t="shared" si="2"/>
        <v>0</v>
      </c>
      <c r="M25" s="432">
        <f t="shared" si="2"/>
        <v>0</v>
      </c>
      <c r="N25" s="951"/>
      <c r="O25" s="1104" t="s">
        <v>656</v>
      </c>
      <c r="P25" s="435"/>
      <c r="Q25" s="958"/>
      <c r="R25" s="1076"/>
      <c r="S25" s="1076"/>
      <c r="T25" s="1076"/>
      <c r="U25" s="1076"/>
      <c r="V25" s="1076"/>
      <c r="W25" s="1076"/>
      <c r="X25" s="1076"/>
      <c r="Y25" s="1076"/>
      <c r="Z25" s="1076"/>
    </row>
    <row r="26" spans="1:26" ht="15.75">
      <c r="A26" s="1082">
        <v>25</v>
      </c>
      <c r="B26" s="814" t="s">
        <v>678</v>
      </c>
      <c r="C26" s="814" t="s">
        <v>657</v>
      </c>
      <c r="D26" s="814"/>
      <c r="E26" s="869">
        <f>OTCHET!E75</f>
        <v>110000</v>
      </c>
      <c r="F26" s="869">
        <f t="shared" si="1"/>
        <v>63435</v>
      </c>
      <c r="G26" s="977">
        <f>OTCHET!G75</f>
        <v>63435</v>
      </c>
      <c r="H26" s="978">
        <f>OTCHET!H75</f>
        <v>0</v>
      </c>
      <c r="I26" s="978">
        <f>OTCHET!I75</f>
        <v>0</v>
      </c>
      <c r="J26" s="979">
        <f>OTCHET!J75</f>
        <v>0</v>
      </c>
      <c r="K26" s="436"/>
      <c r="L26" s="436"/>
      <c r="M26" s="436"/>
      <c r="N26" s="951"/>
      <c r="O26" s="1105" t="s">
        <v>657</v>
      </c>
      <c r="P26" s="435"/>
      <c r="Q26" s="958"/>
      <c r="R26" s="1076"/>
      <c r="S26" s="1076"/>
      <c r="T26" s="1076"/>
      <c r="U26" s="1076"/>
      <c r="V26" s="1076"/>
      <c r="W26" s="1076"/>
      <c r="X26" s="1076"/>
      <c r="Y26" s="1076"/>
      <c r="Z26" s="1076"/>
    </row>
    <row r="27" spans="1:26" ht="15.75">
      <c r="A27" s="1082">
        <v>26</v>
      </c>
      <c r="B27" s="857" t="s">
        <v>1426</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1863</v>
      </c>
      <c r="G28" s="983">
        <f>OTCHET!G78</f>
        <v>1863</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679</v>
      </c>
      <c r="C29" s="862" t="s">
        <v>24</v>
      </c>
      <c r="D29" s="861"/>
      <c r="E29" s="930">
        <f>+OTCHET!E79+OTCHET!E80</f>
        <v>110000</v>
      </c>
      <c r="F29" s="930">
        <f t="shared" si="1"/>
        <v>61572</v>
      </c>
      <c r="G29" s="986">
        <f>+OTCHET!G79+OTCHET!G80</f>
        <v>61572</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680</v>
      </c>
      <c r="C30" s="847" t="s">
        <v>25</v>
      </c>
      <c r="D30" s="847"/>
      <c r="E30" s="865">
        <f>OTCHET!E90+OTCHET!E93+OTCHET!E94</f>
        <v>8000</v>
      </c>
      <c r="F30" s="865">
        <f t="shared" si="1"/>
        <v>5187</v>
      </c>
      <c r="G30" s="989">
        <f>OTCHET!G90+OTCHET!G93+OTCHET!G94</f>
        <v>5187</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658</v>
      </c>
      <c r="D31" s="848"/>
      <c r="E31" s="864">
        <f>OTCHET!E108</f>
        <v>0</v>
      </c>
      <c r="F31" s="864">
        <f t="shared" si="1"/>
        <v>0</v>
      </c>
      <c r="G31" s="992">
        <f>OTCHET!G108</f>
        <v>0</v>
      </c>
      <c r="H31" s="993">
        <f>OTCHET!H108</f>
        <v>0</v>
      </c>
      <c r="I31" s="993">
        <f>OTCHET!I108</f>
        <v>0</v>
      </c>
      <c r="J31" s="994">
        <f>OTCHET!J108</f>
        <v>0</v>
      </c>
      <c r="K31" s="437"/>
      <c r="L31" s="437"/>
      <c r="M31" s="437"/>
      <c r="N31" s="951"/>
      <c r="O31" s="1107" t="s">
        <v>658</v>
      </c>
      <c r="P31" s="435"/>
      <c r="Q31" s="958"/>
      <c r="R31" s="1076"/>
      <c r="S31" s="1076"/>
      <c r="T31" s="1076"/>
      <c r="U31" s="1076"/>
      <c r="V31" s="1076"/>
      <c r="W31" s="1076"/>
      <c r="X31" s="1076"/>
      <c r="Y31" s="1076"/>
      <c r="Z31" s="1076"/>
    </row>
    <row r="32" spans="1:26" ht="15.75">
      <c r="A32" s="1082">
        <v>50</v>
      </c>
      <c r="B32" s="848" t="s">
        <v>1</v>
      </c>
      <c r="C32" s="848" t="s">
        <v>747</v>
      </c>
      <c r="D32" s="848"/>
      <c r="E32" s="864">
        <f>OTCHET!E112+OTCHET!E120+OTCHET!E136+OTCHET!E137</f>
        <v>14385</v>
      </c>
      <c r="F32" s="864">
        <f t="shared" si="1"/>
        <v>-8987</v>
      </c>
      <c r="G32" s="992">
        <f>OTCHET!G112+OTCHET!G120+OTCHET!G136+OTCHET!G137</f>
        <v>-7058</v>
      </c>
      <c r="H32" s="993">
        <f>OTCHET!H112+OTCHET!H120+OTCHET!H136+OTCHET!H137</f>
        <v>0</v>
      </c>
      <c r="I32" s="993">
        <f>OTCHET!I112+OTCHET!I120+OTCHET!I136+OTCHET!I137</f>
        <v>-1929</v>
      </c>
      <c r="J32" s="994">
        <f>OTCHET!J112+OTCHET!J120+OTCHET!J136+OTCHET!J137</f>
        <v>0</v>
      </c>
      <c r="K32" s="439"/>
      <c r="L32" s="439"/>
      <c r="M32" s="439"/>
      <c r="N32" s="951"/>
      <c r="O32" s="1107" t="s">
        <v>747</v>
      </c>
      <c r="P32" s="435"/>
      <c r="Q32" s="958"/>
      <c r="R32" s="1076"/>
      <c r="S32" s="1076"/>
      <c r="T32" s="1076"/>
      <c r="U32" s="1076"/>
      <c r="V32" s="1076"/>
      <c r="W32" s="1076"/>
      <c r="X32" s="1076"/>
      <c r="Y32" s="1076"/>
      <c r="Z32" s="1076"/>
    </row>
    <row r="33" spans="1:26" ht="16.5" thickBot="1">
      <c r="A33" s="1082">
        <v>51</v>
      </c>
      <c r="B33" s="849" t="s">
        <v>706</v>
      </c>
      <c r="C33" s="850" t="s">
        <v>55</v>
      </c>
      <c r="D33" s="849"/>
      <c r="E33" s="866">
        <f>OTCHET!E124</f>
        <v>150000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hidden="1" customHeight="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hidden="1" customHeight="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659</v>
      </c>
      <c r="D36" s="843"/>
      <c r="E36" s="844">
        <f>+OTCHET!E138</f>
        <v>0</v>
      </c>
      <c r="F36" s="844">
        <f t="shared" si="1"/>
        <v>0</v>
      </c>
      <c r="G36" s="1001">
        <f>+OTCHET!G138</f>
        <v>0</v>
      </c>
      <c r="H36" s="1002">
        <f>+OTCHET!H138</f>
        <v>0</v>
      </c>
      <c r="I36" s="1002">
        <f>+OTCHET!I138</f>
        <v>0</v>
      </c>
      <c r="J36" s="1003">
        <f>+OTCHET!J138</f>
        <v>0</v>
      </c>
      <c r="K36" s="441"/>
      <c r="L36" s="441"/>
      <c r="M36" s="441"/>
      <c r="N36" s="952"/>
      <c r="O36" s="1110" t="s">
        <v>659</v>
      </c>
      <c r="P36" s="435"/>
      <c r="Q36" s="958"/>
      <c r="R36" s="1076"/>
      <c r="S36" s="1076"/>
      <c r="T36" s="1076"/>
      <c r="U36" s="1076"/>
      <c r="V36" s="1076"/>
      <c r="W36" s="1076"/>
      <c r="X36" s="1076"/>
      <c r="Y36" s="1076"/>
      <c r="Z36" s="1076"/>
    </row>
    <row r="37" spans="1:26" ht="15.75">
      <c r="A37" s="1082">
        <v>65</v>
      </c>
      <c r="B37" s="845" t="s">
        <v>1119</v>
      </c>
      <c r="C37" s="845" t="s">
        <v>350</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350</v>
      </c>
      <c r="P37" s="435"/>
      <c r="Q37" s="956"/>
      <c r="R37" s="1076"/>
      <c r="S37" s="1076"/>
      <c r="T37" s="1076"/>
      <c r="U37" s="1076"/>
      <c r="V37" s="1076"/>
      <c r="W37" s="1076"/>
      <c r="X37" s="1076"/>
      <c r="Y37" s="1076"/>
      <c r="Z37" s="1076"/>
    </row>
    <row r="38" spans="1:26" ht="19.5" thickBot="1">
      <c r="A38" s="842">
        <v>70</v>
      </c>
      <c r="B38" s="877" t="s">
        <v>686</v>
      </c>
      <c r="C38" s="878" t="s">
        <v>663</v>
      </c>
      <c r="D38" s="879"/>
      <c r="E38" s="880">
        <f t="shared" ref="E38:J38" si="3">SUM(E39:E53)-E44-E46-E51-E52</f>
        <v>840849</v>
      </c>
      <c r="F38" s="880">
        <f t="shared" si="3"/>
        <v>810248</v>
      </c>
      <c r="G38" s="1007">
        <f t="shared" si="3"/>
        <v>603627</v>
      </c>
      <c r="H38" s="1008">
        <f t="shared" si="3"/>
        <v>0</v>
      </c>
      <c r="I38" s="1008">
        <f t="shared" si="3"/>
        <v>33763</v>
      </c>
      <c r="J38" s="1009">
        <f t="shared" si="3"/>
        <v>172858</v>
      </c>
      <c r="K38" s="443">
        <f>SUM(K39:K52)-K44-K46-K51</f>
        <v>0</v>
      </c>
      <c r="L38" s="443">
        <f>SUM(L39:L52)-L44-L46-L51</f>
        <v>0</v>
      </c>
      <c r="M38" s="443">
        <f>SUM(M39:M51)-M44-M50</f>
        <v>0</v>
      </c>
      <c r="N38" s="951"/>
      <c r="O38" s="1112" t="s">
        <v>663</v>
      </c>
      <c r="P38" s="444"/>
      <c r="Q38" s="959"/>
      <c r="R38" s="1077"/>
      <c r="S38" s="1077"/>
      <c r="T38" s="1077"/>
      <c r="U38" s="1077"/>
      <c r="V38" s="1077"/>
      <c r="W38" s="1077"/>
      <c r="X38" s="1078"/>
      <c r="Y38" s="1077"/>
      <c r="Z38" s="1077"/>
    </row>
    <row r="39" spans="1:26" ht="16.5" thickTop="1">
      <c r="A39" s="842">
        <v>75</v>
      </c>
      <c r="B39" s="871" t="s">
        <v>698</v>
      </c>
      <c r="C39" s="851" t="s">
        <v>660</v>
      </c>
      <c r="D39" s="871"/>
      <c r="E39" s="863">
        <f>OTCHET!E186</f>
        <v>324099</v>
      </c>
      <c r="F39" s="863">
        <f t="shared" si="1"/>
        <v>323058</v>
      </c>
      <c r="G39" s="968">
        <f>OTCHET!G186</f>
        <v>275851</v>
      </c>
      <c r="H39" s="969">
        <f>OTCHET!H186</f>
        <v>0</v>
      </c>
      <c r="I39" s="969">
        <f>OTCHET!I186</f>
        <v>0</v>
      </c>
      <c r="J39" s="970">
        <f>OTCHET!J186</f>
        <v>47207</v>
      </c>
      <c r="K39" s="436"/>
      <c r="L39" s="436"/>
      <c r="M39" s="436"/>
      <c r="N39" s="953"/>
      <c r="O39" s="1102" t="s">
        <v>660</v>
      </c>
      <c r="P39" s="444"/>
      <c r="Q39" s="959"/>
      <c r="R39" s="1077"/>
      <c r="S39" s="1077"/>
      <c r="T39" s="1077"/>
      <c r="U39" s="1077"/>
      <c r="V39" s="1077"/>
      <c r="W39" s="1077"/>
      <c r="X39" s="1078"/>
      <c r="Y39" s="1077"/>
      <c r="Z39" s="1077"/>
    </row>
    <row r="40" spans="1:26" ht="15.75">
      <c r="A40" s="842">
        <v>80</v>
      </c>
      <c r="B40" s="872" t="s">
        <v>687</v>
      </c>
      <c r="C40" s="852" t="s">
        <v>661</v>
      </c>
      <c r="D40" s="872"/>
      <c r="E40" s="864">
        <f>OTCHET!E189</f>
        <v>127384</v>
      </c>
      <c r="F40" s="864">
        <f t="shared" si="1"/>
        <v>116609</v>
      </c>
      <c r="G40" s="992">
        <f>OTCHET!G189</f>
        <v>99983</v>
      </c>
      <c r="H40" s="993">
        <f>OTCHET!H189</f>
        <v>0</v>
      </c>
      <c r="I40" s="993">
        <f>OTCHET!I189</f>
        <v>207</v>
      </c>
      <c r="J40" s="994">
        <f>OTCHET!J189</f>
        <v>16419</v>
      </c>
      <c r="K40" s="437"/>
      <c r="L40" s="437"/>
      <c r="M40" s="437"/>
      <c r="N40" s="953"/>
      <c r="O40" s="1107" t="s">
        <v>661</v>
      </c>
      <c r="P40" s="444"/>
      <c r="Q40" s="959"/>
      <c r="R40" s="1077"/>
      <c r="S40" s="1077"/>
      <c r="T40" s="1077"/>
      <c r="U40" s="1077"/>
      <c r="V40" s="1077"/>
      <c r="W40" s="1077"/>
      <c r="X40" s="1078"/>
      <c r="Y40" s="1077"/>
      <c r="Z40" s="1077"/>
    </row>
    <row r="41" spans="1:26" ht="15.75">
      <c r="A41" s="842">
        <v>85</v>
      </c>
      <c r="B41" s="872" t="s">
        <v>19</v>
      </c>
      <c r="C41" s="852" t="s">
        <v>707</v>
      </c>
      <c r="D41" s="872"/>
      <c r="E41" s="864">
        <f>+OTCHET!E195+OTCHET!E203</f>
        <v>111941</v>
      </c>
      <c r="F41" s="864">
        <f t="shared" si="1"/>
        <v>109232</v>
      </c>
      <c r="G41" s="992">
        <f>+OTCHET!G195+OTCHET!G203</f>
        <v>0</v>
      </c>
      <c r="H41" s="993">
        <f>+OTCHET!H195+OTCHET!H203</f>
        <v>0</v>
      </c>
      <c r="I41" s="993">
        <f>+OTCHET!I195+OTCHET!I203</f>
        <v>0</v>
      </c>
      <c r="J41" s="994">
        <f>+OTCHET!J195+OTCHET!J203</f>
        <v>109232</v>
      </c>
      <c r="K41" s="437"/>
      <c r="L41" s="437"/>
      <c r="M41" s="437"/>
      <c r="N41" s="953"/>
      <c r="O41" s="1107" t="s">
        <v>707</v>
      </c>
      <c r="P41" s="444"/>
      <c r="Q41" s="959"/>
      <c r="R41" s="1077"/>
      <c r="S41" s="1077"/>
      <c r="T41" s="1077"/>
      <c r="U41" s="1077"/>
      <c r="V41" s="1077"/>
      <c r="W41" s="1077"/>
      <c r="X41" s="1078"/>
      <c r="Y41" s="1077"/>
      <c r="Z41" s="1077"/>
    </row>
    <row r="42" spans="1:26" ht="15.75">
      <c r="A42" s="842">
        <v>90</v>
      </c>
      <c r="B42" s="872" t="s">
        <v>1308</v>
      </c>
      <c r="C42" s="852" t="s">
        <v>1320</v>
      </c>
      <c r="D42" s="872"/>
      <c r="E42" s="864">
        <f>+OTCHET!E204+OTCHET!E222+OTCHET!E271</f>
        <v>261465</v>
      </c>
      <c r="F42" s="864">
        <f t="shared" si="1"/>
        <v>245448</v>
      </c>
      <c r="G42" s="992">
        <f>+OTCHET!G204+OTCHET!G222+OTCHET!G271</f>
        <v>211892</v>
      </c>
      <c r="H42" s="993">
        <f>+OTCHET!H204+OTCHET!H222+OTCHET!H271</f>
        <v>0</v>
      </c>
      <c r="I42" s="993">
        <f>+OTCHET!I204+OTCHET!I222+OTCHET!I271</f>
        <v>33556</v>
      </c>
      <c r="J42" s="994">
        <f>+OTCHET!J204+OTCHET!J222+OTCHET!J271</f>
        <v>0</v>
      </c>
      <c r="K42" s="437"/>
      <c r="L42" s="437"/>
      <c r="M42" s="437"/>
      <c r="N42" s="953"/>
      <c r="O42" s="1107" t="s">
        <v>1320</v>
      </c>
      <c r="P42" s="444"/>
      <c r="Q42" s="959"/>
      <c r="R42" s="1077"/>
      <c r="S42" s="1077"/>
      <c r="T42" s="1077"/>
      <c r="U42" s="1077"/>
      <c r="V42" s="1077"/>
      <c r="W42" s="1077"/>
      <c r="X42" s="1078"/>
      <c r="Y42" s="1077"/>
      <c r="Z42" s="1077"/>
    </row>
    <row r="43" spans="1:26" ht="15.75">
      <c r="A43" s="842">
        <v>95</v>
      </c>
      <c r="B43" s="875" t="s">
        <v>688</v>
      </c>
      <c r="C43" s="873" t="s">
        <v>662</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662</v>
      </c>
      <c r="P43" s="444"/>
      <c r="Q43" s="959"/>
      <c r="R43" s="1077"/>
      <c r="S43" s="1077"/>
      <c r="T43" s="1077"/>
      <c r="U43" s="1077"/>
      <c r="V43" s="1077"/>
      <c r="W43" s="1077"/>
      <c r="X43" s="1078"/>
      <c r="Y43" s="1077"/>
      <c r="Z43" s="1077"/>
    </row>
    <row r="44" spans="1:26" ht="15.75">
      <c r="A44" s="842">
        <v>100</v>
      </c>
      <c r="B44" s="884" t="s">
        <v>710</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689</v>
      </c>
      <c r="C45" s="882" t="s">
        <v>1321</v>
      </c>
      <c r="D45" s="881"/>
      <c r="E45" s="883">
        <f>+OTCHET!E255+OTCHET!E256+OTCHET!E257+OTCHET!E258</f>
        <v>960</v>
      </c>
      <c r="F45" s="883">
        <f t="shared" si="1"/>
        <v>960</v>
      </c>
      <c r="G45" s="1013">
        <f>+OTCHET!G255+OTCHET!G256+OTCHET!G257+OTCHET!G258</f>
        <v>960</v>
      </c>
      <c r="H45" s="1014">
        <f>+OTCHET!H255+OTCHET!H256+OTCHET!H257+OTCHET!H258</f>
        <v>0</v>
      </c>
      <c r="I45" s="1014">
        <f>+OTCHET!I255+OTCHET!I256+OTCHET!I257+OTCHET!I258</f>
        <v>0</v>
      </c>
      <c r="J45" s="1015">
        <f>+OTCHET!J255+OTCHET!J256+OTCHET!J257+OTCHET!J258</f>
        <v>0</v>
      </c>
      <c r="K45" s="437"/>
      <c r="L45" s="437"/>
      <c r="M45" s="437"/>
      <c r="N45" s="953"/>
      <c r="O45" s="1114" t="s">
        <v>1321</v>
      </c>
      <c r="P45" s="444"/>
      <c r="Q45" s="959"/>
      <c r="R45" s="1077"/>
      <c r="S45" s="1077"/>
      <c r="T45" s="1077"/>
      <c r="U45" s="1077"/>
      <c r="V45" s="1077"/>
      <c r="W45" s="1077"/>
      <c r="X45" s="1078"/>
      <c r="Y45" s="1077"/>
      <c r="Z45" s="1077"/>
    </row>
    <row r="46" spans="1:26" ht="15.75">
      <c r="A46" s="842">
        <v>106</v>
      </c>
      <c r="B46" s="884" t="s">
        <v>846</v>
      </c>
      <c r="C46" s="884" t="s">
        <v>852</v>
      </c>
      <c r="D46" s="884"/>
      <c r="E46" s="885">
        <f>+OTCHET!E256</f>
        <v>0</v>
      </c>
      <c r="F46" s="885">
        <f t="shared" si="1"/>
        <v>0</v>
      </c>
      <c r="G46" s="1010">
        <f>+OTCHET!G256</f>
        <v>0</v>
      </c>
      <c r="H46" s="1011">
        <f>+OTCHET!H256</f>
        <v>0</v>
      </c>
      <c r="I46" s="579">
        <f>+OTCHET!I256</f>
        <v>0</v>
      </c>
      <c r="J46" s="1012">
        <f>+OTCHET!J256</f>
        <v>0</v>
      </c>
      <c r="K46" s="437"/>
      <c r="L46" s="437"/>
      <c r="M46" s="437"/>
      <c r="N46" s="953"/>
      <c r="O46" s="1113" t="s">
        <v>852</v>
      </c>
      <c r="P46" s="444"/>
      <c r="Q46" s="959"/>
      <c r="R46" s="1077"/>
      <c r="S46" s="1077"/>
      <c r="T46" s="1077"/>
      <c r="U46" s="1077"/>
      <c r="V46" s="1077"/>
      <c r="W46" s="1077"/>
      <c r="X46" s="1078"/>
      <c r="Y46" s="1077"/>
      <c r="Z46" s="1077"/>
    </row>
    <row r="47" spans="1:26" ht="15.75">
      <c r="A47" s="842">
        <v>107</v>
      </c>
      <c r="B47" s="852" t="s">
        <v>847</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2199</v>
      </c>
      <c r="P47" s="444"/>
      <c r="Q47" s="959"/>
      <c r="R47" s="1077"/>
      <c r="S47" s="1077"/>
      <c r="T47" s="1077"/>
      <c r="U47" s="1077"/>
      <c r="V47" s="1077"/>
      <c r="W47" s="1077"/>
      <c r="X47" s="1078"/>
      <c r="Y47" s="1077"/>
      <c r="Z47" s="1077"/>
    </row>
    <row r="48" spans="1:26" ht="15.75">
      <c r="A48" s="842">
        <v>108</v>
      </c>
      <c r="B48" s="852" t="s">
        <v>848</v>
      </c>
      <c r="C48" s="852" t="s">
        <v>45</v>
      </c>
      <c r="D48" s="872"/>
      <c r="E48" s="864">
        <f>OTCHET!E275+OTCHET!E276+OTCHET!E284+OTCHET!E287</f>
        <v>15000</v>
      </c>
      <c r="F48" s="864">
        <f t="shared" si="1"/>
        <v>14941</v>
      </c>
      <c r="G48" s="992">
        <f>OTCHET!G275+OTCHET!G276+OTCHET!G284+OTCHET!G287</f>
        <v>14941</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849</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2200</v>
      </c>
      <c r="P49" s="444"/>
      <c r="Q49" s="959"/>
      <c r="R49" s="1077"/>
      <c r="S49" s="1077"/>
      <c r="T49" s="1077"/>
      <c r="U49" s="1077"/>
      <c r="V49" s="1077"/>
      <c r="W49" s="1077"/>
      <c r="X49" s="1078"/>
      <c r="Y49" s="1077"/>
      <c r="Z49" s="1077"/>
    </row>
    <row r="50" spans="1:26" ht="15.75">
      <c r="A50" s="842">
        <v>115</v>
      </c>
      <c r="B50" s="875" t="s">
        <v>850</v>
      </c>
      <c r="C50" s="876" t="s">
        <v>743</v>
      </c>
      <c r="D50" s="873"/>
      <c r="E50" s="866">
        <f>+OTCHET!E293</f>
        <v>0</v>
      </c>
      <c r="F50" s="866">
        <f t="shared" si="1"/>
        <v>0</v>
      </c>
      <c r="G50" s="971">
        <f>+OTCHET!G293</f>
        <v>0</v>
      </c>
      <c r="H50" s="972">
        <f>+OTCHET!H293</f>
        <v>0</v>
      </c>
      <c r="I50" s="972">
        <f>+OTCHET!I293</f>
        <v>0</v>
      </c>
      <c r="J50" s="973">
        <f>+OTCHET!J293</f>
        <v>0</v>
      </c>
      <c r="K50" s="437"/>
      <c r="L50" s="437"/>
      <c r="M50" s="437"/>
      <c r="N50" s="953"/>
      <c r="O50" s="1103" t="s">
        <v>743</v>
      </c>
      <c r="P50" s="444"/>
      <c r="Q50" s="959"/>
      <c r="R50" s="1077"/>
      <c r="S50" s="1077"/>
      <c r="T50" s="1077"/>
      <c r="U50" s="1077"/>
      <c r="V50" s="1077"/>
      <c r="W50" s="1077"/>
      <c r="X50" s="1078"/>
      <c r="Y50" s="1077"/>
      <c r="Z50" s="1077"/>
    </row>
    <row r="51" spans="1:26" ht="16.5" thickBot="1">
      <c r="A51" s="842">
        <v>120</v>
      </c>
      <c r="B51" s="886" t="s">
        <v>709</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851</v>
      </c>
      <c r="C53" s="811" t="s">
        <v>708</v>
      </c>
      <c r="D53" s="826"/>
      <c r="E53" s="827">
        <f>+OTCHET!E297</f>
        <v>0</v>
      </c>
      <c r="F53" s="827">
        <f t="shared" si="1"/>
        <v>0</v>
      </c>
      <c r="G53" s="1022">
        <f>+OTCHET!G297</f>
        <v>0</v>
      </c>
      <c r="H53" s="1023">
        <f>+OTCHET!H297</f>
        <v>0</v>
      </c>
      <c r="I53" s="1023">
        <f>+OTCHET!I297</f>
        <v>0</v>
      </c>
      <c r="J53" s="1024">
        <f>+OTCHET!J297</f>
        <v>0</v>
      </c>
      <c r="K53" s="447"/>
      <c r="L53" s="447"/>
      <c r="M53" s="448"/>
      <c r="N53" s="952"/>
      <c r="O53" s="1117" t="s">
        <v>708</v>
      </c>
      <c r="P53" s="444"/>
      <c r="Q53" s="959"/>
      <c r="R53" s="1077"/>
      <c r="S53" s="1077"/>
      <c r="T53" s="1077"/>
      <c r="U53" s="1077"/>
      <c r="V53" s="1077"/>
      <c r="W53" s="1077"/>
      <c r="X53" s="1078"/>
      <c r="Y53" s="1077"/>
      <c r="Z53" s="1077"/>
    </row>
    <row r="54" spans="1:26" ht="19.5" thickBot="1">
      <c r="A54" s="842">
        <v>130</v>
      </c>
      <c r="B54" s="901" t="s">
        <v>351</v>
      </c>
      <c r="C54" s="902" t="s">
        <v>174</v>
      </c>
      <c r="D54" s="902"/>
      <c r="E54" s="903">
        <f t="shared" ref="E54:J54" si="4">+E55+E56+E60</f>
        <v>558464</v>
      </c>
      <c r="F54" s="903">
        <f t="shared" si="4"/>
        <v>750613</v>
      </c>
      <c r="G54" s="1025">
        <f t="shared" si="4"/>
        <v>577755</v>
      </c>
      <c r="H54" s="1026">
        <f t="shared" si="4"/>
        <v>0</v>
      </c>
      <c r="I54" s="904">
        <f t="shared" si="4"/>
        <v>0</v>
      </c>
      <c r="J54" s="1027">
        <f t="shared" si="4"/>
        <v>172858</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352</v>
      </c>
      <c r="C55" s="882" t="s">
        <v>746</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746</v>
      </c>
      <c r="P55" s="444"/>
      <c r="Q55" s="959"/>
      <c r="R55" s="1077"/>
      <c r="S55" s="1077"/>
      <c r="T55" s="1077"/>
      <c r="U55" s="1077"/>
      <c r="V55" s="1077"/>
      <c r="W55" s="1077"/>
      <c r="X55" s="1078"/>
      <c r="Y55" s="1077"/>
      <c r="Z55" s="1077"/>
    </row>
    <row r="56" spans="1:26" ht="15.75">
      <c r="A56" s="842">
        <v>140</v>
      </c>
      <c r="B56" s="872" t="s">
        <v>690</v>
      </c>
      <c r="C56" s="852" t="s">
        <v>175</v>
      </c>
      <c r="D56" s="872"/>
      <c r="E56" s="893">
        <f>+OTCHET!E379+OTCHET!E387+OTCHET!E392+OTCHET!E395+OTCHET!E398+OTCHET!E401+OTCHET!E402+OTCHET!E405+OTCHET!E418+OTCHET!E419+OTCHET!E420+OTCHET!E421+OTCHET!E422</f>
        <v>558464</v>
      </c>
      <c r="F56" s="893">
        <f t="shared" si="1"/>
        <v>577755</v>
      </c>
      <c r="G56" s="1031">
        <f>+OTCHET!G379+OTCHET!G387+OTCHET!G392+OTCHET!G395+OTCHET!G398+OTCHET!G401+OTCHET!G402+OTCHET!G405+OTCHET!G418+OTCHET!G419+OTCHET!G420+OTCHET!G421+OTCHET!G422</f>
        <v>577755</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748</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hidden="1" customHeight="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1090</v>
      </c>
      <c r="C60" s="845" t="s">
        <v>664</v>
      </c>
      <c r="D60" s="874"/>
      <c r="E60" s="846">
        <f>OTCHET!E408</f>
        <v>0</v>
      </c>
      <c r="F60" s="846">
        <f t="shared" si="1"/>
        <v>172858</v>
      </c>
      <c r="G60" s="1004">
        <f>OTCHET!G408</f>
        <v>0</v>
      </c>
      <c r="H60" s="1005">
        <f>OTCHET!H408</f>
        <v>0</v>
      </c>
      <c r="I60" s="1005">
        <f>OTCHET!I408</f>
        <v>0</v>
      </c>
      <c r="J60" s="1006">
        <f>OTCHET!J408</f>
        <v>172858</v>
      </c>
      <c r="K60" s="449"/>
      <c r="L60" s="449"/>
      <c r="M60" s="449"/>
      <c r="N60" s="952"/>
      <c r="O60" s="1111" t="s">
        <v>664</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Top="1" thickBot="1">
      <c r="A62" s="842">
        <v>175</v>
      </c>
      <c r="B62" s="932" t="s">
        <v>1425</v>
      </c>
      <c r="C62" s="933"/>
      <c r="D62" s="933"/>
      <c r="E62" s="960">
        <f t="shared" ref="E62:J62" si="5">+E22-E38+E54-E61</f>
        <v>0</v>
      </c>
      <c r="F62" s="960">
        <f t="shared" si="5"/>
        <v>0</v>
      </c>
      <c r="G62" s="1043">
        <f t="shared" si="5"/>
        <v>35692</v>
      </c>
      <c r="H62" s="1044">
        <f t="shared" si="5"/>
        <v>0</v>
      </c>
      <c r="I62" s="1044">
        <f t="shared" si="5"/>
        <v>-35692</v>
      </c>
      <c r="J62" s="1045">
        <f t="shared" si="5"/>
        <v>0</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hidden="1" customHeight="1">
      <c r="A63" s="842">
        <v>180</v>
      </c>
      <c r="B63" s="1136">
        <f>+IF(+SUM(E$63:J$63)=0,0,"Контрола: дефицит/излишък = финансиране с обратен знак (V. + VІ. = 0)")</f>
        <v>0</v>
      </c>
      <c r="C63" s="1137"/>
      <c r="D63" s="1137"/>
      <c r="E63" s="1138">
        <f t="shared" ref="E63:J63" si="6">+E$62+E$64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691</v>
      </c>
      <c r="D64" s="931"/>
      <c r="E64" s="961">
        <f>SUM(+E66+E74+E75+E82+E83+E84+E87+E88+E89+E90+E91+E92+E93)</f>
        <v>0</v>
      </c>
      <c r="F64" s="961">
        <f>SUM(+F66+F74+F75+F82+F83+F84+F87+F88+F89+F90+F91+F92+F93)</f>
        <v>0</v>
      </c>
      <c r="G64" s="1046">
        <f t="shared" ref="G64:L64" si="7">SUM(+G66+G74+G75+G82+G83+G84+G87+G88+G89+G90+G91+G92+G93)</f>
        <v>-35692</v>
      </c>
      <c r="H64" s="1047">
        <f>SUM(+H66+H74+H75+H82+H83+H84+H87+H88+H89+H90+H91+H92+H93)</f>
        <v>0</v>
      </c>
      <c r="I64" s="1047">
        <f>SUM(+I66+I74+I75+I82+I83+I84+I87+I88+I89+I90+I91+I92+I93)</f>
        <v>35692</v>
      </c>
      <c r="J64" s="1048">
        <f>SUM(+J66+J74+J75+J82+J83+J84+J87+J88+J89+J90+J91+J92+J93)</f>
        <v>0</v>
      </c>
      <c r="K64" s="451" t="e">
        <f t="shared" si="7"/>
        <v>#REF!</v>
      </c>
      <c r="L64" s="451" t="e">
        <f t="shared" si="7"/>
        <v>#REF!</v>
      </c>
      <c r="M64" s="451" t="e">
        <f>SUM(+M66+M74+M75+M82+M83+M84+M87+M88+M89+M90+M91+M93+M94)</f>
        <v>#REF!</v>
      </c>
      <c r="N64" s="952"/>
      <c r="O64" s="1126" t="s">
        <v>691</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692</v>
      </c>
      <c r="C66" s="873" t="s">
        <v>711</v>
      </c>
      <c r="D66" s="875"/>
      <c r="E66" s="894">
        <f>SUM(E67:E73)</f>
        <v>0</v>
      </c>
      <c r="F66" s="894">
        <f>SUM(F67:F73)</f>
        <v>0</v>
      </c>
      <c r="G66" s="1034">
        <f t="shared" ref="G66:M66" si="8">SUM(G67:G73)</f>
        <v>0</v>
      </c>
      <c r="H66" s="1035">
        <f>SUM(H67:H73)</f>
        <v>0</v>
      </c>
      <c r="I66" s="1035">
        <f>SUM(I67:I73)</f>
        <v>0</v>
      </c>
      <c r="J66" s="1036">
        <f>SUM(J67:J73)</f>
        <v>0</v>
      </c>
      <c r="K66" s="905" t="e">
        <f t="shared" si="8"/>
        <v>#REF!</v>
      </c>
      <c r="L66" s="905" t="e">
        <f t="shared" si="8"/>
        <v>#REF!</v>
      </c>
      <c r="M66" s="905" t="e">
        <f t="shared" si="8"/>
        <v>#REF!</v>
      </c>
      <c r="N66" s="952"/>
      <c r="O66" s="1121" t="s">
        <v>711</v>
      </c>
      <c r="P66" s="906"/>
      <c r="Q66" s="959"/>
      <c r="R66" s="1077"/>
      <c r="S66" s="1077"/>
      <c r="T66" s="1077"/>
      <c r="U66" s="1077"/>
      <c r="V66" s="1077"/>
      <c r="W66" s="1077"/>
      <c r="X66" s="1078"/>
      <c r="Y66" s="1077"/>
      <c r="Z66" s="1077"/>
    </row>
    <row r="67" spans="1:26" ht="15.75">
      <c r="A67" s="1085">
        <v>200</v>
      </c>
      <c r="B67" s="915" t="s">
        <v>693</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694</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695</v>
      </c>
      <c r="C69" s="917" t="s">
        <v>665</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665</v>
      </c>
      <c r="P69" s="908"/>
      <c r="Q69" s="959"/>
      <c r="R69" s="1077"/>
      <c r="S69" s="1077"/>
      <c r="T69" s="1077"/>
      <c r="U69" s="1077"/>
      <c r="V69" s="1077"/>
      <c r="W69" s="1077"/>
      <c r="X69" s="1078"/>
      <c r="Y69" s="1077"/>
      <c r="Z69" s="1077"/>
    </row>
    <row r="70" spans="1:26" ht="15.75">
      <c r="A70" s="1085">
        <v>215</v>
      </c>
      <c r="B70" s="917" t="s">
        <v>1446</v>
      </c>
      <c r="C70" s="917" t="s">
        <v>666</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666</v>
      </c>
      <c r="P70" s="908"/>
      <c r="Q70" s="959"/>
      <c r="R70" s="1077"/>
      <c r="S70" s="1077"/>
      <c r="T70" s="1077"/>
      <c r="U70" s="1077"/>
      <c r="V70" s="1077"/>
      <c r="W70" s="1077"/>
      <c r="X70" s="1078"/>
      <c r="Y70" s="1077"/>
      <c r="Z70" s="1077"/>
    </row>
    <row r="71" spans="1:26" ht="15.75">
      <c r="A71" s="1085">
        <v>220</v>
      </c>
      <c r="B71" s="917" t="s">
        <v>696</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699</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697</v>
      </c>
      <c r="C74" s="882" t="s">
        <v>667</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667</v>
      </c>
      <c r="P74" s="908"/>
      <c r="Q74" s="959"/>
      <c r="R74" s="1077"/>
      <c r="S74" s="1077"/>
      <c r="T74" s="1077"/>
      <c r="U74" s="1077"/>
      <c r="V74" s="1077"/>
      <c r="W74" s="1077"/>
      <c r="X74" s="1078"/>
      <c r="Y74" s="1077"/>
      <c r="Z74" s="1077"/>
    </row>
    <row r="75" spans="1:26" ht="15.75">
      <c r="A75" s="1085">
        <v>245</v>
      </c>
      <c r="B75" s="875" t="s">
        <v>700</v>
      </c>
      <c r="C75" s="873" t="s">
        <v>712</v>
      </c>
      <c r="D75" s="875"/>
      <c r="E75" s="894">
        <f>SUM(E76:E81)</f>
        <v>0</v>
      </c>
      <c r="F75" s="894">
        <f>SUM(F76:F81)</f>
        <v>0</v>
      </c>
      <c r="G75" s="1034">
        <f t="shared" ref="G75:M75" si="9">SUM(G76:G81)</f>
        <v>0</v>
      </c>
      <c r="H75" s="1035">
        <f>SUM(H76:H81)</f>
        <v>0</v>
      </c>
      <c r="I75" s="1035">
        <f>SUM(I76:I81)</f>
        <v>0</v>
      </c>
      <c r="J75" s="1036">
        <f>SUM(J76:J81)</f>
        <v>0</v>
      </c>
      <c r="K75" s="910">
        <f t="shared" si="9"/>
        <v>0</v>
      </c>
      <c r="L75" s="910">
        <f t="shared" si="9"/>
        <v>0</v>
      </c>
      <c r="M75" s="910">
        <f t="shared" si="9"/>
        <v>0</v>
      </c>
      <c r="N75" s="952"/>
      <c r="O75" s="1121" t="s">
        <v>712</v>
      </c>
      <c r="P75" s="908"/>
      <c r="Q75" s="959"/>
      <c r="R75" s="1077"/>
      <c r="S75" s="1077"/>
      <c r="T75" s="1077"/>
      <c r="U75" s="1077"/>
      <c r="V75" s="1077"/>
      <c r="W75" s="1077"/>
      <c r="X75" s="1078"/>
      <c r="Y75" s="1077"/>
      <c r="Z75" s="1077"/>
    </row>
    <row r="76" spans="1:26" ht="15.75">
      <c r="A76" s="1085">
        <v>250</v>
      </c>
      <c r="B76" s="915" t="s">
        <v>701</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702</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1427</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hidden="1" customHeight="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745</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744</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1482</v>
      </c>
      <c r="C82" s="882" t="s">
        <v>668</v>
      </c>
      <c r="D82" s="881"/>
      <c r="E82" s="897">
        <f>OTCHET!E531</f>
        <v>0</v>
      </c>
      <c r="F82" s="897">
        <f t="shared" si="1"/>
        <v>0</v>
      </c>
      <c r="G82" s="1028">
        <f>OTCHET!G531</f>
        <v>0</v>
      </c>
      <c r="H82" s="1029">
        <f>OTCHET!H531</f>
        <v>0</v>
      </c>
      <c r="I82" s="1029">
        <f>OTCHET!I531</f>
        <v>0</v>
      </c>
      <c r="J82" s="1030">
        <f>OTCHET!J531</f>
        <v>0</v>
      </c>
      <c r="K82" s="910"/>
      <c r="L82" s="910"/>
      <c r="M82" s="910"/>
      <c r="N82" s="952"/>
      <c r="O82" s="1119" t="s">
        <v>668</v>
      </c>
      <c r="P82" s="908"/>
      <c r="Q82" s="959"/>
      <c r="R82" s="1077"/>
      <c r="S82" s="1077"/>
      <c r="T82" s="1077"/>
      <c r="U82" s="1077"/>
      <c r="V82" s="1077"/>
      <c r="W82" s="1077"/>
      <c r="X82" s="1078"/>
      <c r="Y82" s="1077"/>
      <c r="Z82" s="1077"/>
    </row>
    <row r="83" spans="1:26" ht="15.75">
      <c r="A83" s="1085">
        <v>285</v>
      </c>
      <c r="B83" s="872" t="s">
        <v>1428</v>
      </c>
      <c r="C83" s="852" t="s">
        <v>669</v>
      </c>
      <c r="D83" s="872"/>
      <c r="E83" s="893">
        <f>OTCHET!E532</f>
        <v>0</v>
      </c>
      <c r="F83" s="893">
        <f t="shared" si="1"/>
        <v>0</v>
      </c>
      <c r="G83" s="1031">
        <f>OTCHET!G532</f>
        <v>0</v>
      </c>
      <c r="H83" s="1032">
        <f>OTCHET!H532</f>
        <v>0</v>
      </c>
      <c r="I83" s="1032">
        <f>OTCHET!I532</f>
        <v>0</v>
      </c>
      <c r="J83" s="1033">
        <f>OTCHET!J532</f>
        <v>0</v>
      </c>
      <c r="K83" s="910"/>
      <c r="L83" s="910"/>
      <c r="M83" s="910"/>
      <c r="N83" s="952"/>
      <c r="O83" s="1120" t="s">
        <v>669</v>
      </c>
      <c r="P83" s="908"/>
      <c r="Q83" s="959"/>
      <c r="R83" s="1077"/>
      <c r="S83" s="1077"/>
      <c r="T83" s="1077"/>
      <c r="U83" s="1077"/>
      <c r="V83" s="1077"/>
      <c r="W83" s="1077"/>
      <c r="X83" s="1078"/>
      <c r="Y83" s="1077"/>
      <c r="Z83" s="1077"/>
    </row>
    <row r="84" spans="1:26" ht="15.75">
      <c r="A84" s="1085">
        <v>290</v>
      </c>
      <c r="B84" s="875" t="s">
        <v>675</v>
      </c>
      <c r="C84" s="873" t="s">
        <v>1120</v>
      </c>
      <c r="D84" s="875"/>
      <c r="E84" s="894">
        <f>+E85+E86</f>
        <v>0</v>
      </c>
      <c r="F84" s="894">
        <f>+F85+F86</f>
        <v>0</v>
      </c>
      <c r="G84" s="1034">
        <f t="shared" ref="G84:M84" si="10">+G85+G86</f>
        <v>0</v>
      </c>
      <c r="H84" s="1035">
        <f>+H85+H86</f>
        <v>0</v>
      </c>
      <c r="I84" s="1035">
        <f>+I85+I86</f>
        <v>0</v>
      </c>
      <c r="J84" s="1036">
        <f>+J85+J86</f>
        <v>0</v>
      </c>
      <c r="K84" s="910">
        <f t="shared" si="10"/>
        <v>0</v>
      </c>
      <c r="L84" s="910">
        <f t="shared" si="10"/>
        <v>0</v>
      </c>
      <c r="M84" s="910">
        <f t="shared" si="10"/>
        <v>0</v>
      </c>
      <c r="N84" s="952"/>
      <c r="O84" s="1121" t="s">
        <v>1120</v>
      </c>
      <c r="P84" s="908"/>
      <c r="Q84" s="959"/>
      <c r="R84" s="1077"/>
      <c r="S84" s="1077"/>
      <c r="T84" s="1077"/>
      <c r="U84" s="1077"/>
      <c r="V84" s="1077"/>
      <c r="W84" s="1077"/>
      <c r="X84" s="1078"/>
      <c r="Y84" s="1077"/>
      <c r="Z84" s="1077"/>
    </row>
    <row r="85" spans="1:26" ht="15.75">
      <c r="A85" s="1085">
        <v>295</v>
      </c>
      <c r="B85" s="915" t="s">
        <v>674</v>
      </c>
      <c r="C85" s="915" t="s">
        <v>1121</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1121</v>
      </c>
      <c r="P85" s="908"/>
      <c r="Q85" s="959"/>
      <c r="R85" s="1077"/>
      <c r="S85" s="1077"/>
      <c r="T85" s="1077"/>
      <c r="U85" s="1077"/>
      <c r="V85" s="1077"/>
      <c r="W85" s="1077"/>
      <c r="X85" s="1078"/>
      <c r="Y85" s="1077"/>
      <c r="Z85" s="1077"/>
    </row>
    <row r="86" spans="1:26" ht="15.75">
      <c r="A86" s="1085">
        <v>300</v>
      </c>
      <c r="B86" s="922" t="s">
        <v>704</v>
      </c>
      <c r="C86" s="922" t="s">
        <v>354</v>
      </c>
      <c r="D86" s="924"/>
      <c r="E86" s="921">
        <f>+OTCHET!E517+OTCHET!E520+OTCHET!E540</f>
        <v>0</v>
      </c>
      <c r="F86" s="921">
        <f t="shared" si="1"/>
        <v>0</v>
      </c>
      <c r="G86" s="1058">
        <f>+OTCHET!G517+OTCHET!G520+OTCHET!G540</f>
        <v>0</v>
      </c>
      <c r="H86" s="1059">
        <f>+OTCHET!H517+OTCHET!H520+OTCHET!H540</f>
        <v>0</v>
      </c>
      <c r="I86" s="1059">
        <f>+OTCHET!I517+OTCHET!I520+OTCHET!I540</f>
        <v>0</v>
      </c>
      <c r="J86" s="1060">
        <f>+OTCHET!J517+OTCHET!J520+OTCHET!J540</f>
        <v>0</v>
      </c>
      <c r="K86" s="910"/>
      <c r="L86" s="910"/>
      <c r="M86" s="910"/>
      <c r="N86" s="952"/>
      <c r="O86" s="1130" t="s">
        <v>354</v>
      </c>
      <c r="P86" s="908"/>
      <c r="Q86" s="959"/>
      <c r="R86" s="1077"/>
      <c r="S86" s="1077"/>
      <c r="T86" s="1077"/>
      <c r="U86" s="1077"/>
      <c r="V86" s="1077"/>
      <c r="W86" s="1077"/>
      <c r="X86" s="1078"/>
      <c r="Y86" s="1077"/>
      <c r="Z86" s="1077"/>
    </row>
    <row r="87" spans="1:26" ht="15.75">
      <c r="A87" s="1085">
        <v>310</v>
      </c>
      <c r="B87" s="881" t="s">
        <v>1091</v>
      </c>
      <c r="C87" s="882" t="s">
        <v>670</v>
      </c>
      <c r="D87" s="914"/>
      <c r="E87" s="897">
        <f>OTCHET!E527</f>
        <v>0</v>
      </c>
      <c r="F87" s="897">
        <f t="shared" ref="F87:F94" si="11">+G87+H87+I87+J87</f>
        <v>0</v>
      </c>
      <c r="G87" s="1028">
        <f>OTCHET!G527</f>
        <v>0</v>
      </c>
      <c r="H87" s="1029">
        <f>OTCHET!H527</f>
        <v>0</v>
      </c>
      <c r="I87" s="1029">
        <f>OTCHET!I527</f>
        <v>0</v>
      </c>
      <c r="J87" s="1030">
        <f>OTCHET!J527</f>
        <v>0</v>
      </c>
      <c r="K87" s="910"/>
      <c r="L87" s="910"/>
      <c r="M87" s="910"/>
      <c r="N87" s="952"/>
      <c r="O87" s="1119" t="s">
        <v>670</v>
      </c>
      <c r="P87" s="908"/>
      <c r="Q87" s="959"/>
      <c r="R87" s="1077"/>
      <c r="S87" s="1077"/>
      <c r="T87" s="1077"/>
      <c r="U87" s="1077"/>
      <c r="V87" s="1077"/>
      <c r="W87" s="1077"/>
      <c r="X87" s="1078"/>
      <c r="Y87" s="1077"/>
      <c r="Z87" s="1077"/>
    </row>
    <row r="88" spans="1:26" ht="15.75">
      <c r="A88" s="1085">
        <v>320</v>
      </c>
      <c r="B88" s="872" t="s">
        <v>673</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672</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671</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0</v>
      </c>
      <c r="F91" s="864">
        <f t="shared" si="11"/>
        <v>0</v>
      </c>
      <c r="G91" s="992">
        <f>+OTCHET!G583+OTCHET!G584</f>
        <v>0</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0</v>
      </c>
      <c r="F92" s="864">
        <f t="shared" si="11"/>
        <v>0</v>
      </c>
      <c r="G92" s="992">
        <f>+OTCHET!G585+OTCHET!G586</f>
        <v>0</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1429</v>
      </c>
      <c r="C93" s="873" t="s">
        <v>705</v>
      </c>
      <c r="D93" s="873"/>
      <c r="E93" s="866">
        <f>OTCHET!E587</f>
        <v>0</v>
      </c>
      <c r="F93" s="866">
        <f t="shared" si="11"/>
        <v>0</v>
      </c>
      <c r="G93" s="971">
        <f>OTCHET!G587</f>
        <v>-35692</v>
      </c>
      <c r="H93" s="972">
        <f>OTCHET!H587</f>
        <v>0</v>
      </c>
      <c r="I93" s="972">
        <f>OTCHET!I587</f>
        <v>35692</v>
      </c>
      <c r="J93" s="973">
        <f>OTCHET!J587</f>
        <v>0</v>
      </c>
      <c r="K93" s="911"/>
      <c r="L93" s="911"/>
      <c r="M93" s="911"/>
      <c r="N93" s="952"/>
      <c r="O93" s="1103" t="s">
        <v>705</v>
      </c>
      <c r="P93" s="908"/>
      <c r="Q93" s="959"/>
      <c r="R93" s="1077"/>
      <c r="S93" s="1077"/>
      <c r="T93" s="1077"/>
      <c r="U93" s="1077"/>
      <c r="V93" s="1077"/>
      <c r="W93" s="1077"/>
      <c r="X93" s="1078"/>
      <c r="Y93" s="1077"/>
      <c r="Z93" s="1077"/>
    </row>
    <row r="94" spans="1:26" ht="16.5" thickBot="1">
      <c r="A94" s="1086">
        <v>355</v>
      </c>
      <c r="B94" s="925" t="s">
        <v>854</v>
      </c>
      <c r="C94" s="925" t="s">
        <v>853</v>
      </c>
      <c r="D94" s="925"/>
      <c r="E94" s="926">
        <f>+OTCHET!E590</f>
        <v>0</v>
      </c>
      <c r="F94" s="926">
        <f t="shared" si="11"/>
        <v>0</v>
      </c>
      <c r="G94" s="1061">
        <f>+OTCHET!G590</f>
        <v>0</v>
      </c>
      <c r="H94" s="1062">
        <f>+OTCHET!H590</f>
        <v>0</v>
      </c>
      <c r="I94" s="1062">
        <f>+OTCHET!I590</f>
        <v>0</v>
      </c>
      <c r="J94" s="1063">
        <f>+OTCHET!J590</f>
        <v>0</v>
      </c>
      <c r="K94" s="912"/>
      <c r="L94" s="912"/>
      <c r="M94" s="912"/>
      <c r="N94" s="952"/>
      <c r="O94" s="1131" t="s">
        <v>853</v>
      </c>
      <c r="P94" s="913"/>
      <c r="Q94" s="959"/>
      <c r="R94" s="1077"/>
      <c r="S94" s="1077"/>
      <c r="T94" s="1077"/>
      <c r="U94" s="1077"/>
      <c r="V94" s="1077"/>
      <c r="W94" s="1077"/>
      <c r="X94" s="1078"/>
      <c r="Y94" s="1077"/>
      <c r="Z94" s="1077"/>
    </row>
    <row r="95" spans="1:26" ht="16.5" hidden="1" thickBot="1">
      <c r="B95" s="830" t="s">
        <v>651</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1:26" ht="16.5" hidden="1" thickBot="1">
      <c r="B96" s="830" t="s">
        <v>652</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653</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654</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655</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653</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654</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5">
        <f>+IF(+SUM(E$63:J$63)=0,0,"Контрола: дефицит/излишък = финансиране с обратен знак (V. + VІ. = 0)")</f>
        <v>0</v>
      </c>
      <c r="C103" s="1142"/>
      <c r="D103" s="1142"/>
      <c r="E103" s="1143">
        <f t="shared" ref="E103:J103" si="12">+E$62+E$64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4"/>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6">
        <f>+OTCHET!H601</f>
        <v>0</v>
      </c>
      <c r="C105" s="837"/>
      <c r="D105" s="837"/>
      <c r="E105" s="1155"/>
      <c r="F105" s="420"/>
      <c r="G105" s="1387">
        <f>+OTCHET!E601</f>
        <v>0</v>
      </c>
      <c r="H105" s="1387">
        <f>+OTCHET!F601</f>
        <v>0</v>
      </c>
      <c r="I105" s="1388"/>
      <c r="J105" s="1949">
        <f>+OTCHET!B601</f>
        <v>0</v>
      </c>
      <c r="K105" s="456"/>
      <c r="L105" s="456"/>
      <c r="M105" s="456"/>
      <c r="N105" s="955"/>
      <c r="O105" s="837"/>
      <c r="P105" s="435"/>
      <c r="Q105" s="956"/>
      <c r="R105" s="1077"/>
      <c r="S105" s="1077"/>
      <c r="T105" s="1077"/>
      <c r="U105" s="1077"/>
      <c r="V105" s="1077"/>
      <c r="W105" s="1077"/>
      <c r="X105" s="1078"/>
      <c r="Y105" s="1077"/>
      <c r="Z105" s="1077"/>
    </row>
    <row r="106" spans="2:26" ht="15.75">
      <c r="B106" s="1168" t="s">
        <v>1453</v>
      </c>
      <c r="C106" s="1389"/>
      <c r="D106" s="1389"/>
      <c r="E106" s="1390"/>
      <c r="F106" s="1390"/>
      <c r="G106" s="2085" t="s">
        <v>1452</v>
      </c>
      <c r="H106" s="2085"/>
      <c r="I106" s="1391"/>
      <c r="J106" s="1169" t="s">
        <v>1451</v>
      </c>
      <c r="K106" s="456"/>
      <c r="L106" s="456"/>
      <c r="M106" s="456"/>
      <c r="N106" s="955"/>
      <c r="O106" s="837"/>
      <c r="P106" s="435"/>
      <c r="Q106" s="956"/>
      <c r="R106" s="1077"/>
      <c r="S106" s="1077"/>
      <c r="T106" s="1077"/>
      <c r="U106" s="1077"/>
      <c r="V106" s="1077"/>
      <c r="W106" s="1077"/>
      <c r="X106" s="1078"/>
      <c r="Y106" s="1077"/>
      <c r="Z106" s="1077"/>
    </row>
    <row r="107" spans="2:26" ht="17.25" customHeight="1">
      <c r="B107" s="1152" t="s">
        <v>1433</v>
      </c>
      <c r="C107" s="842"/>
      <c r="D107" s="842"/>
      <c r="E107" s="1939"/>
      <c r="F107" s="1392"/>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8"/>
      <c r="C108" s="839"/>
      <c r="D108" s="837"/>
      <c r="E108" s="2084" t="str">
        <f>+OTCHET!D599</f>
        <v>ТАНЯ ВЪТЕВА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2: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3" t="s">
        <v>1395</v>
      </c>
      <c r="C111" s="837"/>
      <c r="D111" s="837"/>
      <c r="E111" s="1392"/>
      <c r="F111" s="1392"/>
      <c r="G111" s="822"/>
      <c r="H111" s="1153" t="s">
        <v>1448</v>
      </c>
      <c r="I111" s="1940"/>
      <c r="J111" s="1393"/>
      <c r="K111" s="456"/>
      <c r="L111" s="456"/>
      <c r="M111" s="456"/>
      <c r="N111" s="955"/>
      <c r="O111" s="841"/>
      <c r="P111" s="435"/>
      <c r="Q111" s="956"/>
      <c r="R111" s="1077"/>
      <c r="S111" s="1077"/>
      <c r="T111" s="1077"/>
      <c r="U111" s="1077"/>
      <c r="V111" s="1077"/>
      <c r="W111" s="1077"/>
      <c r="X111" s="1078"/>
      <c r="Y111" s="1077"/>
      <c r="Z111" s="1077"/>
    </row>
    <row r="112" spans="2:26" ht="18" customHeight="1">
      <c r="E112" s="2084" t="str">
        <f>+OTCHET!G596</f>
        <v>ТАНЯ ВЪТЕВА</v>
      </c>
      <c r="F112" s="2084"/>
      <c r="G112" s="1394"/>
      <c r="H112" s="822"/>
      <c r="I112" s="2084" t="str">
        <f>+OTCHET!G599</f>
        <v>МИРОСЛАВ ПЕТРОВ</v>
      </c>
      <c r="J112" s="2084"/>
      <c r="K112" s="456"/>
      <c r="L112" s="456"/>
      <c r="M112" s="456"/>
      <c r="N112" s="955"/>
      <c r="O112" s="1395"/>
      <c r="P112" s="435"/>
      <c r="Q112" s="956"/>
      <c r="R112" s="1077"/>
      <c r="S112" s="1077"/>
      <c r="T112" s="1077"/>
      <c r="U112" s="1077"/>
      <c r="V112" s="1077"/>
      <c r="W112" s="1077"/>
      <c r="X112" s="1078"/>
      <c r="Y112" s="1077"/>
      <c r="Z112" s="1077"/>
    </row>
    <row r="113" spans="1:17">
      <c r="A113" s="1087"/>
      <c r="B113" s="1087"/>
      <c r="C113" s="1087"/>
      <c r="D113" s="1087"/>
      <c r="E113" s="1088"/>
      <c r="F113" s="1088"/>
      <c r="G113" s="1088"/>
      <c r="H113" s="1088"/>
      <c r="I113" s="1088"/>
      <c r="J113" s="1088"/>
      <c r="K113" s="1088"/>
      <c r="L113" s="1088"/>
      <c r="M113" s="1088"/>
      <c r="N113" s="1087"/>
      <c r="O113" s="1087"/>
      <c r="P113" s="1087"/>
      <c r="Q113" s="1087"/>
    </row>
    <row r="114" spans="1:17">
      <c r="A114" s="1087"/>
      <c r="B114" s="1087"/>
      <c r="C114" s="1087"/>
      <c r="D114" s="1087"/>
      <c r="E114" s="1088"/>
      <c r="F114" s="1088"/>
      <c r="G114" s="1088"/>
      <c r="H114" s="1088"/>
      <c r="I114" s="1088"/>
      <c r="J114" s="1088"/>
      <c r="K114" s="1088"/>
      <c r="L114" s="1088"/>
      <c r="M114" s="1088"/>
      <c r="N114" s="1087"/>
      <c r="O114" s="1087"/>
      <c r="P114" s="1087"/>
      <c r="Q114" s="1087"/>
    </row>
    <row r="115" spans="1:17">
      <c r="A115" s="1087"/>
      <c r="B115" s="1087"/>
      <c r="C115" s="1087"/>
      <c r="D115" s="1087"/>
      <c r="E115" s="1088"/>
      <c r="F115" s="1088"/>
      <c r="G115" s="1088"/>
      <c r="H115" s="1088"/>
      <c r="I115" s="1088"/>
      <c r="J115" s="1088"/>
      <c r="K115" s="1088"/>
      <c r="L115" s="1088"/>
      <c r="M115" s="1088"/>
      <c r="N115" s="1087"/>
      <c r="O115" s="1087"/>
      <c r="P115" s="1087"/>
      <c r="Q115" s="1087"/>
    </row>
    <row r="116" spans="1:17">
      <c r="A116" s="1087"/>
      <c r="B116" s="1087"/>
      <c r="C116" s="1087"/>
      <c r="D116" s="1087"/>
      <c r="E116" s="1088"/>
      <c r="F116" s="1088"/>
      <c r="G116" s="1088"/>
      <c r="H116" s="1088"/>
      <c r="I116" s="1088"/>
      <c r="J116" s="1088"/>
      <c r="K116" s="1088"/>
      <c r="L116" s="1088"/>
      <c r="M116" s="1088"/>
      <c r="N116" s="1087"/>
      <c r="O116" s="1087"/>
      <c r="P116" s="1087"/>
      <c r="Q116" s="1087"/>
    </row>
    <row r="117" spans="1:17">
      <c r="A117" s="1087"/>
      <c r="B117" s="1087"/>
      <c r="C117" s="1087"/>
      <c r="D117" s="1087"/>
      <c r="E117" s="1088"/>
      <c r="F117" s="1088"/>
      <c r="G117" s="1088"/>
      <c r="H117" s="1088"/>
      <c r="I117" s="1088"/>
      <c r="J117" s="1088"/>
      <c r="K117" s="1088"/>
      <c r="L117" s="1088"/>
      <c r="M117" s="1088"/>
      <c r="N117" s="1087"/>
      <c r="O117" s="1087"/>
      <c r="P117" s="1087"/>
      <c r="Q117" s="1087"/>
    </row>
    <row r="118" spans="1:17">
      <c r="A118" s="1087"/>
      <c r="B118" s="1087"/>
      <c r="C118" s="1087"/>
      <c r="D118" s="1087"/>
      <c r="E118" s="1088"/>
      <c r="F118" s="1088"/>
      <c r="G118" s="1088"/>
      <c r="H118" s="1088"/>
      <c r="I118" s="1088"/>
      <c r="J118" s="1088"/>
      <c r="K118" s="1088"/>
      <c r="L118" s="1088"/>
      <c r="M118" s="1088"/>
      <c r="N118" s="1087"/>
      <c r="O118" s="1087"/>
      <c r="P118" s="1087"/>
      <c r="Q118" s="1087"/>
    </row>
    <row r="119" spans="1:17">
      <c r="A119" s="1087"/>
      <c r="B119" s="1087"/>
      <c r="C119" s="1087"/>
      <c r="D119" s="1087"/>
      <c r="E119" s="1088"/>
      <c r="F119" s="1088"/>
      <c r="G119" s="1088"/>
      <c r="H119" s="1088"/>
      <c r="I119" s="1088"/>
      <c r="J119" s="1088"/>
      <c r="K119" s="1088"/>
      <c r="L119" s="1088"/>
      <c r="M119" s="1088"/>
      <c r="N119" s="1087"/>
      <c r="O119" s="1087"/>
      <c r="P119" s="1087"/>
      <c r="Q119" s="1087"/>
    </row>
    <row r="120" spans="1:17">
      <c r="A120" s="1087"/>
      <c r="B120" s="1087"/>
      <c r="C120" s="1087"/>
      <c r="D120" s="1087"/>
      <c r="E120" s="1088"/>
      <c r="F120" s="1088"/>
      <c r="G120" s="1088"/>
      <c r="H120" s="1088"/>
      <c r="I120" s="1088"/>
      <c r="J120" s="1088"/>
      <c r="K120" s="1088"/>
      <c r="L120" s="1088"/>
      <c r="M120" s="1088"/>
      <c r="N120" s="1087"/>
      <c r="O120" s="1087"/>
      <c r="P120" s="1087"/>
      <c r="Q120" s="1087"/>
    </row>
    <row r="121" spans="1:17">
      <c r="A121" s="1087"/>
      <c r="B121" s="1087"/>
      <c r="C121" s="1087"/>
      <c r="D121" s="1087"/>
      <c r="E121" s="1088"/>
      <c r="F121" s="1088"/>
      <c r="G121" s="1088"/>
      <c r="H121" s="1088"/>
      <c r="I121" s="1088"/>
      <c r="J121" s="1088"/>
      <c r="K121" s="1088"/>
      <c r="L121" s="1088"/>
      <c r="M121" s="1088"/>
      <c r="N121" s="1087"/>
      <c r="O121" s="1087"/>
      <c r="P121" s="1087"/>
      <c r="Q121" s="1087"/>
    </row>
    <row r="122" spans="1:17">
      <c r="A122" s="1087"/>
      <c r="B122" s="1087"/>
      <c r="C122" s="1087"/>
      <c r="D122" s="1087"/>
      <c r="E122" s="1088"/>
      <c r="F122" s="1088"/>
      <c r="G122" s="1088"/>
      <c r="H122" s="1088"/>
      <c r="I122" s="1088"/>
      <c r="J122" s="1088"/>
      <c r="K122" s="1088"/>
      <c r="L122" s="1088"/>
      <c r="M122" s="1088"/>
      <c r="N122" s="1087"/>
      <c r="O122" s="1087"/>
      <c r="P122" s="1087"/>
      <c r="Q122" s="1087"/>
    </row>
    <row r="123" spans="1:17">
      <c r="A123" s="1087"/>
      <c r="B123" s="1087"/>
      <c r="C123" s="1087"/>
      <c r="D123" s="1087"/>
      <c r="E123" s="1088"/>
      <c r="F123" s="1088"/>
      <c r="G123" s="1088"/>
      <c r="H123" s="1088"/>
      <c r="I123" s="1088"/>
      <c r="J123" s="1088"/>
      <c r="K123" s="1088"/>
      <c r="L123" s="1088"/>
      <c r="M123" s="1088"/>
      <c r="N123" s="1087"/>
      <c r="O123" s="1087"/>
      <c r="P123" s="1087"/>
      <c r="Q123" s="1087"/>
    </row>
    <row r="124" spans="1:17">
      <c r="A124" s="1087"/>
      <c r="B124" s="1087"/>
      <c r="C124" s="1087"/>
      <c r="D124" s="1087"/>
      <c r="E124" s="1088"/>
      <c r="F124" s="1088"/>
      <c r="G124" s="1088"/>
      <c r="H124" s="1088"/>
      <c r="I124" s="1088"/>
      <c r="J124" s="1088"/>
      <c r="K124" s="1088"/>
      <c r="L124" s="1088"/>
      <c r="M124" s="1088"/>
      <c r="N124" s="1087"/>
      <c r="O124" s="1087"/>
      <c r="P124" s="1087"/>
      <c r="Q124" s="1087"/>
    </row>
    <row r="125" spans="1:17">
      <c r="A125" s="1087"/>
      <c r="B125" s="1087"/>
      <c r="C125" s="1087"/>
      <c r="D125" s="1087"/>
      <c r="E125" s="1088"/>
      <c r="F125" s="1088"/>
      <c r="G125" s="1088"/>
      <c r="H125" s="1088"/>
      <c r="I125" s="1088"/>
      <c r="J125" s="1088"/>
      <c r="K125" s="1088"/>
      <c r="L125" s="1088"/>
      <c r="M125" s="1088"/>
      <c r="N125" s="1087"/>
      <c r="O125" s="1087"/>
      <c r="P125" s="1087"/>
      <c r="Q125" s="1087"/>
    </row>
    <row r="126" spans="1:17">
      <c r="A126" s="1087"/>
      <c r="B126" s="1087"/>
      <c r="C126" s="1087"/>
      <c r="D126" s="1087"/>
      <c r="E126" s="1088"/>
      <c r="F126" s="1088"/>
      <c r="G126" s="1088"/>
      <c r="H126" s="1088"/>
      <c r="I126" s="1088"/>
      <c r="J126" s="1088"/>
      <c r="K126" s="1088"/>
      <c r="L126" s="1088"/>
      <c r="M126" s="1088"/>
      <c r="N126" s="1087"/>
      <c r="O126" s="1087"/>
      <c r="P126" s="1087"/>
      <c r="Q126" s="1087"/>
    </row>
    <row r="127" spans="1:17">
      <c r="A127" s="1087"/>
      <c r="B127" s="1087"/>
      <c r="C127" s="1087"/>
      <c r="D127" s="1087"/>
      <c r="E127" s="1088"/>
      <c r="F127" s="1088"/>
      <c r="G127" s="1088"/>
      <c r="H127" s="1088"/>
      <c r="I127" s="1088"/>
      <c r="J127" s="1088"/>
      <c r="K127" s="1088"/>
      <c r="L127" s="1088"/>
      <c r="M127" s="1088"/>
      <c r="N127" s="1087"/>
      <c r="O127" s="1087"/>
      <c r="P127" s="1087"/>
      <c r="Q127" s="1087"/>
    </row>
    <row r="128" spans="1:17">
      <c r="A128" s="1087"/>
      <c r="B128" s="1087"/>
      <c r="C128" s="1087"/>
      <c r="D128" s="1087"/>
      <c r="E128" s="1088"/>
      <c r="F128" s="1088"/>
      <c r="G128" s="1088"/>
      <c r="H128" s="1088"/>
      <c r="I128" s="1088"/>
      <c r="J128" s="1088"/>
      <c r="K128" s="1088"/>
      <c r="L128" s="1088"/>
      <c r="M128" s="1088"/>
      <c r="N128" s="1087"/>
      <c r="O128" s="1087"/>
      <c r="P128" s="1087"/>
      <c r="Q128" s="1087"/>
    </row>
    <row r="129" spans="1:17">
      <c r="A129" s="1087"/>
      <c r="B129" s="1087"/>
      <c r="C129" s="1087"/>
      <c r="D129" s="1087"/>
      <c r="E129" s="1088"/>
      <c r="F129" s="1088"/>
      <c r="G129" s="1088"/>
      <c r="H129" s="1088"/>
      <c r="I129" s="1088"/>
      <c r="J129" s="1088"/>
      <c r="K129" s="1088"/>
      <c r="L129" s="1088"/>
      <c r="M129" s="1088"/>
      <c r="N129" s="1087"/>
      <c r="O129" s="1087"/>
      <c r="P129" s="1087"/>
      <c r="Q129" s="1087"/>
    </row>
    <row r="130" spans="1:17">
      <c r="A130" s="1087"/>
      <c r="B130" s="1087"/>
      <c r="C130" s="1087"/>
      <c r="D130" s="1087"/>
      <c r="E130" s="1088"/>
      <c r="F130" s="1088"/>
      <c r="G130" s="1088"/>
      <c r="H130" s="1088"/>
      <c r="I130" s="1088"/>
      <c r="J130" s="1088"/>
      <c r="K130" s="1088"/>
      <c r="L130" s="1088"/>
      <c r="M130" s="1088"/>
      <c r="N130" s="1087"/>
      <c r="O130" s="1087"/>
      <c r="P130" s="1087"/>
      <c r="Q130" s="1087"/>
    </row>
    <row r="131" spans="1:17">
      <c r="A131" s="1087"/>
      <c r="B131" s="1087"/>
      <c r="C131" s="1087"/>
      <c r="D131" s="1087"/>
      <c r="E131" s="1088"/>
      <c r="F131" s="1088"/>
      <c r="G131" s="1088"/>
      <c r="H131" s="1088"/>
      <c r="I131" s="1088"/>
      <c r="J131" s="1088"/>
      <c r="K131" s="1088"/>
      <c r="L131" s="1088"/>
      <c r="M131" s="1088"/>
      <c r="N131" s="1087"/>
      <c r="O131" s="1087"/>
      <c r="P131" s="1087"/>
      <c r="Q131" s="1087"/>
    </row>
    <row r="132" spans="1:17">
      <c r="A132" s="1087"/>
      <c r="B132" s="1087"/>
      <c r="C132" s="1087"/>
      <c r="D132" s="1087"/>
      <c r="E132" s="1088"/>
      <c r="F132" s="1088"/>
      <c r="G132" s="1088"/>
      <c r="H132" s="1088"/>
      <c r="I132" s="1088"/>
      <c r="J132" s="1088"/>
      <c r="K132" s="1088"/>
      <c r="L132" s="1088"/>
      <c r="M132" s="1088"/>
      <c r="N132" s="1087"/>
      <c r="O132" s="1087"/>
      <c r="P132" s="1087"/>
      <c r="Q132" s="1087"/>
    </row>
    <row r="133" spans="1:17">
      <c r="A133" s="1087"/>
      <c r="B133" s="1087"/>
      <c r="C133" s="1087"/>
      <c r="D133" s="1087"/>
      <c r="E133" s="1088"/>
      <c r="F133" s="1088"/>
      <c r="G133" s="1088"/>
      <c r="H133" s="1088"/>
      <c r="I133" s="1088"/>
      <c r="J133" s="1088"/>
      <c r="K133" s="1088"/>
      <c r="L133" s="1088"/>
      <c r="M133" s="1088"/>
      <c r="N133" s="1087"/>
      <c r="O133" s="1087"/>
      <c r="P133" s="1087"/>
      <c r="Q133" s="1087"/>
    </row>
    <row r="134" spans="1:17">
      <c r="A134" s="1087"/>
      <c r="B134" s="1087"/>
      <c r="C134" s="1087"/>
      <c r="D134" s="1087"/>
      <c r="E134" s="1088"/>
      <c r="F134" s="1088"/>
      <c r="G134" s="1088"/>
      <c r="H134" s="1088"/>
      <c r="I134" s="1088"/>
      <c r="J134" s="1088"/>
      <c r="K134" s="1088"/>
      <c r="L134" s="1088"/>
      <c r="M134" s="1088"/>
      <c r="N134" s="1087"/>
      <c r="O134" s="1087"/>
      <c r="P134" s="1087"/>
      <c r="Q134" s="1087"/>
    </row>
    <row r="135" spans="1:17">
      <c r="A135" s="1087"/>
      <c r="B135" s="1087"/>
      <c r="C135" s="1087"/>
      <c r="D135" s="1087"/>
      <c r="E135" s="1088"/>
      <c r="F135" s="1088"/>
      <c r="G135" s="1088"/>
      <c r="H135" s="1088"/>
      <c r="I135" s="1088"/>
      <c r="J135" s="1088"/>
      <c r="K135" s="1088"/>
      <c r="L135" s="1088"/>
      <c r="M135" s="1088"/>
      <c r="N135" s="1087"/>
      <c r="O135" s="1087"/>
      <c r="P135" s="1087"/>
      <c r="Q135" s="1087"/>
    </row>
    <row r="136" spans="1:17">
      <c r="A136" s="1087"/>
      <c r="B136" s="1087"/>
      <c r="C136" s="1087"/>
      <c r="D136" s="1087"/>
      <c r="E136" s="1088"/>
      <c r="F136" s="1088"/>
      <c r="G136" s="1088"/>
      <c r="H136" s="1088"/>
      <c r="I136" s="1088"/>
      <c r="J136" s="1088"/>
      <c r="K136" s="1088"/>
      <c r="L136" s="1088"/>
      <c r="M136" s="1088"/>
      <c r="N136" s="1087"/>
      <c r="O136" s="1087"/>
      <c r="P136" s="1087"/>
      <c r="Q136" s="1087"/>
    </row>
    <row r="137" spans="1:17">
      <c r="A137" s="1087"/>
      <c r="B137" s="1087"/>
      <c r="C137" s="1087"/>
      <c r="D137" s="1087"/>
      <c r="E137" s="1088"/>
      <c r="F137" s="1088"/>
      <c r="G137" s="1088"/>
      <c r="H137" s="1088"/>
      <c r="I137" s="1088"/>
      <c r="J137" s="1088"/>
      <c r="K137" s="1088"/>
      <c r="L137" s="1088"/>
      <c r="M137" s="1088"/>
      <c r="N137" s="1087"/>
      <c r="O137" s="1087"/>
      <c r="P137" s="1087"/>
      <c r="Q137" s="1087"/>
    </row>
    <row r="138" spans="1:17">
      <c r="A138" s="1087"/>
      <c r="B138" s="1087"/>
      <c r="C138" s="1087"/>
      <c r="D138" s="1087"/>
      <c r="E138" s="1088"/>
      <c r="F138" s="1088"/>
      <c r="G138" s="1088"/>
      <c r="H138" s="1088"/>
      <c r="I138" s="1088"/>
      <c r="J138" s="1088"/>
      <c r="K138" s="1088"/>
      <c r="L138" s="1088"/>
      <c r="M138" s="1088"/>
      <c r="N138" s="1087"/>
      <c r="O138" s="1087"/>
      <c r="P138" s="1087"/>
      <c r="Q138" s="1087"/>
    </row>
    <row r="139" spans="1:17">
      <c r="A139" s="1087"/>
      <c r="B139" s="1087"/>
      <c r="C139" s="1087"/>
      <c r="D139" s="1087"/>
      <c r="E139" s="1088"/>
      <c r="F139" s="1088"/>
      <c r="G139" s="1088"/>
      <c r="H139" s="1088"/>
      <c r="I139" s="1088"/>
      <c r="J139" s="1088"/>
      <c r="K139" s="1088"/>
      <c r="L139" s="1088"/>
      <c r="M139" s="1088"/>
      <c r="N139" s="1087"/>
      <c r="O139" s="1087"/>
      <c r="P139" s="1087"/>
      <c r="Q139" s="1087"/>
    </row>
    <row r="140" spans="1:17">
      <c r="A140" s="1087"/>
      <c r="B140" s="1087"/>
      <c r="C140" s="1087"/>
      <c r="D140" s="1087"/>
      <c r="E140" s="1088"/>
      <c r="F140" s="1088"/>
      <c r="G140" s="1088"/>
      <c r="H140" s="1088"/>
      <c r="I140" s="1088"/>
      <c r="J140" s="1088"/>
      <c r="K140" s="1088"/>
      <c r="L140" s="1088"/>
      <c r="M140" s="1088"/>
      <c r="N140" s="1087"/>
      <c r="O140" s="1087"/>
      <c r="P140" s="1087"/>
      <c r="Q140" s="1087"/>
    </row>
    <row r="141" spans="1:17">
      <c r="A141" s="1087"/>
      <c r="B141" s="1087"/>
      <c r="C141" s="1087"/>
      <c r="D141" s="1087"/>
      <c r="E141" s="1088"/>
      <c r="F141" s="1088"/>
      <c r="G141" s="1088"/>
      <c r="H141" s="1088"/>
      <c r="I141" s="1088"/>
      <c r="J141" s="1088"/>
      <c r="K141" s="1088"/>
      <c r="L141" s="1088"/>
      <c r="M141" s="1088"/>
      <c r="N141" s="1087"/>
      <c r="O141" s="1087"/>
      <c r="P141" s="1087"/>
      <c r="Q141" s="1087"/>
    </row>
    <row r="142" spans="1:17">
      <c r="A142" s="1087"/>
      <c r="B142" s="1087"/>
      <c r="C142" s="1087"/>
      <c r="D142" s="1087"/>
      <c r="E142" s="1088"/>
      <c r="F142" s="1088"/>
      <c r="G142" s="1088"/>
      <c r="H142" s="1088"/>
      <c r="I142" s="1088"/>
      <c r="J142" s="1088"/>
      <c r="K142" s="1088"/>
      <c r="L142" s="1088"/>
      <c r="M142" s="1088"/>
      <c r="N142" s="1087"/>
      <c r="O142" s="1087"/>
      <c r="P142" s="1087"/>
      <c r="Q142" s="1087"/>
    </row>
    <row r="143" spans="1:17">
      <c r="A143" s="1087"/>
      <c r="B143" s="1087"/>
      <c r="C143" s="1087"/>
      <c r="D143" s="1087"/>
      <c r="E143" s="1088"/>
      <c r="F143" s="1088"/>
      <c r="G143" s="1088"/>
      <c r="H143" s="1088"/>
      <c r="I143" s="1088"/>
      <c r="J143" s="1088"/>
      <c r="K143" s="1088"/>
      <c r="L143" s="1088"/>
      <c r="M143" s="1088"/>
      <c r="N143" s="1087"/>
      <c r="O143" s="1087"/>
      <c r="P143" s="1087"/>
      <c r="Q143" s="1087"/>
    </row>
    <row r="144" spans="1:17">
      <c r="A144" s="1087"/>
      <c r="B144" s="1087"/>
      <c r="C144" s="1087"/>
      <c r="D144" s="1087"/>
      <c r="E144" s="1088"/>
      <c r="F144" s="1088"/>
      <c r="G144" s="1088"/>
      <c r="H144" s="1088"/>
      <c r="I144" s="1088"/>
      <c r="J144" s="1088"/>
      <c r="K144" s="1088"/>
      <c r="L144" s="1088"/>
      <c r="M144" s="1088"/>
      <c r="N144" s="1087"/>
      <c r="O144" s="1087"/>
      <c r="P144" s="1087"/>
      <c r="Q144" s="1087"/>
    </row>
    <row r="145" spans="1:17">
      <c r="A145" s="1087"/>
      <c r="B145" s="1087"/>
      <c r="C145" s="1087"/>
      <c r="D145" s="1087"/>
      <c r="E145" s="1088"/>
      <c r="F145" s="1088"/>
      <c r="G145" s="1088"/>
      <c r="H145" s="1088"/>
      <c r="I145" s="1088"/>
      <c r="J145" s="1088"/>
      <c r="K145" s="1088"/>
      <c r="L145" s="1088"/>
      <c r="M145" s="1088"/>
      <c r="N145" s="1087"/>
      <c r="O145" s="1087"/>
      <c r="P145" s="1087"/>
      <c r="Q145" s="1087"/>
    </row>
    <row r="146" spans="1:17">
      <c r="A146" s="1087"/>
      <c r="B146" s="1087"/>
      <c r="C146" s="1087"/>
      <c r="D146" s="1087"/>
      <c r="E146" s="1088"/>
      <c r="F146" s="1088"/>
      <c r="G146" s="1088"/>
      <c r="H146" s="1088"/>
      <c r="I146" s="1088"/>
      <c r="J146" s="1088"/>
      <c r="K146" s="1088"/>
      <c r="L146" s="1088"/>
      <c r="M146" s="1088"/>
      <c r="N146" s="1087"/>
      <c r="O146" s="1087"/>
      <c r="P146" s="1087"/>
      <c r="Q146" s="1087"/>
    </row>
    <row r="147" spans="1:17">
      <c r="A147" s="1087"/>
      <c r="B147" s="1087"/>
      <c r="C147" s="1087"/>
      <c r="D147" s="1087"/>
      <c r="E147" s="1088"/>
      <c r="F147" s="1088"/>
      <c r="G147" s="1088"/>
      <c r="H147" s="1088"/>
      <c r="I147" s="1088"/>
      <c r="J147" s="1088"/>
      <c r="K147" s="1088"/>
      <c r="L147" s="1088"/>
      <c r="M147" s="1088"/>
      <c r="N147" s="1087"/>
      <c r="O147" s="1087"/>
      <c r="P147" s="1087"/>
      <c r="Q147" s="1087"/>
    </row>
    <row r="148" spans="1:17">
      <c r="A148" s="1087"/>
      <c r="B148" s="1087"/>
      <c r="C148" s="1087"/>
      <c r="D148" s="1087"/>
      <c r="E148" s="1088"/>
      <c r="F148" s="1088"/>
      <c r="G148" s="1088"/>
      <c r="H148" s="1088"/>
      <c r="I148" s="1088"/>
      <c r="J148" s="1088"/>
      <c r="K148" s="1088"/>
      <c r="L148" s="1088"/>
      <c r="M148" s="1088"/>
      <c r="N148" s="1087"/>
      <c r="O148" s="1087"/>
      <c r="P148" s="1087"/>
      <c r="Q148" s="1087"/>
    </row>
    <row r="149" spans="1:17">
      <c r="A149" s="1087"/>
      <c r="B149" s="1087"/>
      <c r="C149" s="1087"/>
      <c r="D149" s="1087"/>
      <c r="E149" s="1088"/>
      <c r="F149" s="1088"/>
      <c r="G149" s="1088"/>
      <c r="H149" s="1088"/>
      <c r="I149" s="1088"/>
      <c r="J149" s="1088"/>
      <c r="K149" s="1088"/>
      <c r="L149" s="1088"/>
      <c r="M149" s="1088"/>
      <c r="N149" s="1087"/>
      <c r="O149" s="1087"/>
      <c r="P149" s="1087"/>
      <c r="Q149" s="1087"/>
    </row>
    <row r="150" spans="1:17">
      <c r="A150" s="1087"/>
      <c r="B150" s="1087"/>
      <c r="C150" s="1087"/>
      <c r="D150" s="1087"/>
      <c r="E150" s="1088"/>
      <c r="F150" s="1088"/>
      <c r="G150" s="1088"/>
      <c r="H150" s="1088"/>
      <c r="I150" s="1088"/>
      <c r="J150" s="1088"/>
      <c r="K150" s="1088"/>
      <c r="L150" s="1088"/>
      <c r="M150" s="1088"/>
      <c r="N150" s="1087"/>
      <c r="O150" s="1087"/>
      <c r="P150" s="1087"/>
      <c r="Q150" s="1087"/>
    </row>
    <row r="151" spans="1:17">
      <c r="A151" s="1087"/>
      <c r="B151" s="1087"/>
      <c r="C151" s="1087"/>
      <c r="D151" s="1087"/>
      <c r="E151" s="1088"/>
      <c r="F151" s="1088"/>
      <c r="G151" s="1088"/>
      <c r="H151" s="1088"/>
      <c r="I151" s="1088"/>
      <c r="J151" s="1088"/>
      <c r="K151" s="1088"/>
      <c r="L151" s="1088"/>
      <c r="M151" s="1088"/>
      <c r="N151" s="1087"/>
      <c r="O151" s="1087"/>
      <c r="P151" s="1087"/>
      <c r="Q151" s="1087"/>
    </row>
    <row r="152" spans="1:17">
      <c r="A152" s="1087"/>
      <c r="B152" s="1087"/>
      <c r="C152" s="1087"/>
      <c r="D152" s="1087"/>
      <c r="E152" s="1088"/>
      <c r="F152" s="1088"/>
      <c r="G152" s="1088"/>
      <c r="H152" s="1088"/>
      <c r="I152" s="1088"/>
      <c r="J152" s="1088"/>
      <c r="K152" s="1088"/>
      <c r="L152" s="1088"/>
      <c r="M152" s="1088"/>
      <c r="N152" s="1087"/>
      <c r="O152" s="1087"/>
      <c r="P152" s="1087"/>
      <c r="Q152" s="1087"/>
    </row>
    <row r="153" spans="1:17">
      <c r="A153" s="1087"/>
      <c r="B153" s="1087"/>
      <c r="C153" s="1087"/>
      <c r="D153" s="1087"/>
      <c r="E153" s="1088"/>
      <c r="F153" s="1088"/>
      <c r="G153" s="1088"/>
      <c r="H153" s="1088"/>
      <c r="I153" s="1088"/>
      <c r="J153" s="1088"/>
      <c r="K153" s="1088"/>
      <c r="L153" s="1088"/>
      <c r="M153" s="1088"/>
      <c r="N153" s="1087"/>
      <c r="O153" s="1087"/>
      <c r="P153" s="1087"/>
      <c r="Q153" s="1087"/>
    </row>
    <row r="154" spans="1:17">
      <c r="A154" s="1087"/>
      <c r="B154" s="1087"/>
      <c r="C154" s="1087"/>
      <c r="D154" s="1087"/>
      <c r="E154" s="1088"/>
      <c r="F154" s="1088"/>
      <c r="G154" s="1088"/>
      <c r="H154" s="1088"/>
      <c r="I154" s="1088"/>
      <c r="J154" s="1088"/>
      <c r="K154" s="1088"/>
      <c r="L154" s="1088"/>
      <c r="M154" s="1088"/>
      <c r="N154" s="1087"/>
      <c r="O154" s="1087"/>
      <c r="P154" s="1087"/>
      <c r="Q154" s="1087"/>
    </row>
    <row r="155" spans="1:17">
      <c r="A155" s="1087"/>
      <c r="B155" s="1087"/>
      <c r="C155" s="1087"/>
      <c r="D155" s="1087"/>
      <c r="E155" s="1088"/>
      <c r="F155" s="1088"/>
      <c r="G155" s="1088"/>
      <c r="H155" s="1088"/>
      <c r="I155" s="1088"/>
      <c r="J155" s="1088"/>
      <c r="K155" s="1088"/>
      <c r="L155" s="1088"/>
      <c r="M155" s="1088"/>
      <c r="N155" s="1087"/>
      <c r="O155" s="1087"/>
      <c r="P155" s="1087"/>
      <c r="Q155" s="1087"/>
    </row>
    <row r="156" spans="1:17">
      <c r="A156" s="1087"/>
      <c r="B156" s="1087"/>
      <c r="C156" s="1087"/>
      <c r="D156" s="1087"/>
      <c r="E156" s="1088"/>
      <c r="F156" s="1088"/>
      <c r="G156" s="1088"/>
      <c r="H156" s="1088"/>
      <c r="I156" s="1088"/>
      <c r="J156" s="1088"/>
      <c r="K156" s="1088"/>
      <c r="L156" s="1088"/>
      <c r="M156" s="1088"/>
      <c r="N156" s="1087"/>
      <c r="O156" s="1087"/>
      <c r="P156" s="1087"/>
      <c r="Q156" s="1087"/>
    </row>
    <row r="157" spans="1:17">
      <c r="A157" s="1087"/>
      <c r="B157" s="1087"/>
      <c r="C157" s="1087"/>
      <c r="D157" s="1087"/>
      <c r="E157" s="1088"/>
      <c r="F157" s="1088"/>
      <c r="G157" s="1088"/>
      <c r="H157" s="1088"/>
      <c r="I157" s="1088"/>
      <c r="J157" s="1088"/>
      <c r="K157" s="1088"/>
      <c r="L157" s="1088"/>
      <c r="M157" s="1088"/>
      <c r="N157" s="1087"/>
      <c r="O157" s="1087"/>
      <c r="P157" s="1087"/>
      <c r="Q157" s="1087"/>
    </row>
    <row r="158" spans="1:17">
      <c r="A158" s="1087"/>
      <c r="B158" s="1087"/>
      <c r="C158" s="1087"/>
      <c r="D158" s="1087"/>
      <c r="E158" s="1088"/>
      <c r="F158" s="1088"/>
      <c r="G158" s="1088"/>
      <c r="H158" s="1088"/>
      <c r="I158" s="1088"/>
      <c r="J158" s="1088"/>
      <c r="K158" s="1088"/>
      <c r="L158" s="1088"/>
      <c r="M158" s="1088"/>
      <c r="N158" s="1087"/>
      <c r="O158" s="1087"/>
      <c r="P158" s="1087"/>
      <c r="Q158" s="1087"/>
    </row>
    <row r="159" spans="1:17">
      <c r="A159" s="1087"/>
      <c r="B159" s="1087"/>
      <c r="C159" s="1087"/>
      <c r="D159" s="1087"/>
      <c r="E159" s="1088"/>
      <c r="F159" s="1088"/>
      <c r="G159" s="1088"/>
      <c r="H159" s="1088"/>
      <c r="I159" s="1088"/>
      <c r="J159" s="1088"/>
      <c r="K159" s="1088"/>
      <c r="L159" s="1088"/>
      <c r="M159" s="1088"/>
      <c r="N159" s="1087"/>
      <c r="O159" s="1087"/>
      <c r="P159" s="1087"/>
      <c r="Q159" s="1087"/>
    </row>
    <row r="160" spans="1:17">
      <c r="A160" s="1087"/>
      <c r="B160" s="1087"/>
      <c r="C160" s="1087"/>
      <c r="D160" s="1087"/>
      <c r="E160" s="1088"/>
      <c r="F160" s="1088"/>
      <c r="G160" s="1088"/>
      <c r="H160" s="1088"/>
      <c r="I160" s="1088"/>
      <c r="J160" s="1088"/>
      <c r="K160" s="1088"/>
      <c r="L160" s="1088"/>
      <c r="M160" s="1088"/>
      <c r="N160" s="1087"/>
      <c r="O160" s="1087"/>
      <c r="P160" s="1087"/>
      <c r="Q160" s="1087"/>
    </row>
    <row r="161" spans="1:17">
      <c r="A161" s="1087"/>
      <c r="B161" s="1087"/>
      <c r="C161" s="1087"/>
      <c r="D161" s="1087"/>
      <c r="E161" s="1088"/>
      <c r="F161" s="1088"/>
      <c r="G161" s="1088"/>
      <c r="H161" s="1088"/>
      <c r="I161" s="1088"/>
      <c r="J161" s="1088"/>
      <c r="K161" s="1088"/>
      <c r="L161" s="1088"/>
      <c r="M161" s="1088"/>
      <c r="N161" s="1087"/>
      <c r="O161" s="1087"/>
      <c r="P161" s="1087"/>
      <c r="Q161" s="1087"/>
    </row>
    <row r="162" spans="1:17">
      <c r="A162" s="1087"/>
      <c r="B162" s="1087"/>
      <c r="C162" s="1087"/>
      <c r="D162" s="1087"/>
      <c r="E162" s="1088"/>
      <c r="F162" s="1088"/>
      <c r="G162" s="1088"/>
      <c r="H162" s="1088"/>
      <c r="I162" s="1088"/>
      <c r="J162" s="1088"/>
      <c r="K162" s="1088"/>
      <c r="L162" s="1088"/>
      <c r="M162" s="1088"/>
      <c r="N162" s="1087"/>
      <c r="O162" s="1087"/>
      <c r="P162" s="1087"/>
      <c r="Q162" s="1087"/>
    </row>
    <row r="163" spans="1:17">
      <c r="A163" s="1087"/>
      <c r="B163" s="1087"/>
      <c r="C163" s="1087"/>
      <c r="D163" s="1087"/>
      <c r="E163" s="1088"/>
      <c r="F163" s="1088"/>
      <c r="G163" s="1088"/>
      <c r="H163" s="1088"/>
      <c r="I163" s="1088"/>
      <c r="J163" s="1088"/>
      <c r="K163" s="1088"/>
      <c r="L163" s="1088"/>
      <c r="M163" s="1088"/>
      <c r="N163" s="1087"/>
      <c r="O163" s="1087"/>
      <c r="P163" s="1087"/>
      <c r="Q163" s="1087"/>
    </row>
    <row r="164" spans="1:17">
      <c r="A164" s="1087"/>
      <c r="B164" s="1087"/>
      <c r="C164" s="1087"/>
      <c r="D164" s="1087"/>
      <c r="E164" s="1088"/>
      <c r="F164" s="1088"/>
      <c r="G164" s="1088"/>
      <c r="H164" s="1088"/>
      <c r="I164" s="1088"/>
      <c r="J164" s="1088"/>
      <c r="K164" s="1088"/>
      <c r="L164" s="1088"/>
      <c r="M164" s="1088"/>
      <c r="N164" s="1087"/>
      <c r="O164" s="1087"/>
      <c r="P164" s="1087"/>
      <c r="Q164" s="1087"/>
    </row>
    <row r="165" spans="1:17">
      <c r="A165" s="1087"/>
      <c r="B165" s="1087"/>
      <c r="C165" s="1087"/>
      <c r="D165" s="1087"/>
      <c r="E165" s="1088"/>
      <c r="F165" s="1088"/>
      <c r="G165" s="1088"/>
      <c r="H165" s="1088"/>
      <c r="I165" s="1088"/>
      <c r="J165" s="1088"/>
      <c r="K165" s="1088"/>
      <c r="L165" s="1088"/>
      <c r="M165" s="1088"/>
      <c r="N165" s="1087"/>
      <c r="O165" s="1087"/>
      <c r="P165" s="1087"/>
      <c r="Q165" s="1087"/>
    </row>
    <row r="166" spans="1:17">
      <c r="A166" s="1087"/>
      <c r="B166" s="1087"/>
      <c r="C166" s="1087"/>
      <c r="D166" s="1087"/>
      <c r="E166" s="1088"/>
      <c r="F166" s="1088"/>
      <c r="G166" s="1088"/>
      <c r="H166" s="1088"/>
      <c r="I166" s="1088"/>
      <c r="J166" s="1088"/>
      <c r="K166" s="1088"/>
      <c r="L166" s="1088"/>
      <c r="M166" s="1088"/>
      <c r="N166" s="1087"/>
      <c r="O166" s="1087"/>
      <c r="P166" s="1087"/>
      <c r="Q166" s="1087"/>
    </row>
    <row r="167" spans="1:17">
      <c r="A167" s="1087"/>
      <c r="B167" s="1087"/>
      <c r="C167" s="1087"/>
      <c r="D167" s="1087"/>
      <c r="E167" s="1088"/>
      <c r="F167" s="1088"/>
      <c r="G167" s="1088"/>
      <c r="H167" s="1088"/>
      <c r="I167" s="1088"/>
      <c r="J167" s="1088"/>
      <c r="K167" s="1088"/>
      <c r="L167" s="1088"/>
      <c r="M167" s="1088"/>
      <c r="N167" s="1087"/>
      <c r="O167" s="1087"/>
      <c r="P167" s="1087"/>
      <c r="Q167" s="1087"/>
    </row>
    <row r="168" spans="1:17">
      <c r="A168" s="1087"/>
      <c r="B168" s="1087"/>
      <c r="C168" s="1087"/>
      <c r="D168" s="1087"/>
      <c r="E168" s="1088"/>
      <c r="F168" s="1088"/>
      <c r="G168" s="1088"/>
      <c r="H168" s="1088"/>
      <c r="I168" s="1088"/>
      <c r="J168" s="1088"/>
      <c r="K168" s="1088"/>
      <c r="L168" s="1088"/>
      <c r="M168" s="1088"/>
      <c r="N168" s="1087"/>
      <c r="O168" s="1087"/>
      <c r="P168" s="1087"/>
      <c r="Q168" s="1087"/>
    </row>
    <row r="169" spans="1:17">
      <c r="A169" s="1087"/>
      <c r="B169" s="1087"/>
      <c r="C169" s="1087"/>
      <c r="D169" s="1087"/>
      <c r="E169" s="1088"/>
      <c r="F169" s="1088"/>
      <c r="G169" s="1088"/>
      <c r="H169" s="1088"/>
      <c r="I169" s="1088"/>
      <c r="J169" s="1088"/>
      <c r="K169" s="1088"/>
      <c r="L169" s="1088"/>
      <c r="M169" s="1088"/>
      <c r="N169" s="1087"/>
      <c r="O169" s="1087"/>
      <c r="P169" s="1087"/>
      <c r="Q169" s="1087"/>
    </row>
    <row r="170" spans="1:17">
      <c r="A170" s="1087"/>
      <c r="B170" s="1087"/>
      <c r="C170" s="1087"/>
      <c r="D170" s="1087"/>
      <c r="E170" s="1088"/>
      <c r="F170" s="1088"/>
      <c r="G170" s="1088"/>
      <c r="H170" s="1088"/>
      <c r="I170" s="1088"/>
      <c r="J170" s="1088"/>
      <c r="K170" s="1088"/>
      <c r="L170" s="1088"/>
      <c r="M170" s="1088"/>
      <c r="N170" s="1087"/>
      <c r="O170" s="1087"/>
      <c r="P170" s="1087"/>
      <c r="Q170" s="1087"/>
    </row>
    <row r="171" spans="1:17">
      <c r="A171" s="1087"/>
      <c r="B171" s="1087"/>
      <c r="C171" s="1087"/>
      <c r="D171" s="1087"/>
      <c r="E171" s="1088"/>
      <c r="F171" s="1088"/>
      <c r="G171" s="1088"/>
      <c r="H171" s="1088"/>
      <c r="I171" s="1088"/>
      <c r="J171" s="1088"/>
      <c r="K171" s="1088"/>
      <c r="L171" s="1088"/>
      <c r="M171" s="1088"/>
      <c r="N171" s="1087"/>
      <c r="O171" s="1087"/>
      <c r="P171" s="1087"/>
      <c r="Q171" s="1087"/>
    </row>
    <row r="172" spans="1:17">
      <c r="A172" s="1087"/>
      <c r="B172" s="1087"/>
      <c r="C172" s="1087"/>
      <c r="D172" s="1087"/>
      <c r="E172" s="1088"/>
      <c r="F172" s="1088"/>
      <c r="G172" s="1088"/>
      <c r="H172" s="1088"/>
      <c r="I172" s="1088"/>
      <c r="J172" s="1088"/>
      <c r="K172" s="1088"/>
      <c r="L172" s="1088"/>
      <c r="M172" s="1088"/>
      <c r="N172" s="1087"/>
      <c r="O172" s="1087"/>
      <c r="P172" s="1087"/>
      <c r="Q172" s="1087"/>
    </row>
    <row r="173" spans="1:17">
      <c r="A173" s="1087"/>
      <c r="B173" s="1087"/>
      <c r="C173" s="1087"/>
      <c r="D173" s="1087"/>
      <c r="E173" s="1088"/>
      <c r="F173" s="1088"/>
      <c r="G173" s="1088"/>
      <c r="H173" s="1088"/>
      <c r="I173" s="1088"/>
      <c r="J173" s="1088"/>
      <c r="K173" s="1088"/>
      <c r="L173" s="1088"/>
      <c r="M173" s="1088"/>
      <c r="N173" s="1087"/>
      <c r="O173" s="1087"/>
      <c r="P173" s="1087"/>
      <c r="Q173" s="1087"/>
    </row>
    <row r="174" spans="1:17">
      <c r="A174" s="1087"/>
      <c r="B174" s="1087"/>
      <c r="C174" s="1087"/>
      <c r="D174" s="1087"/>
      <c r="E174" s="1088"/>
      <c r="F174" s="1088"/>
      <c r="G174" s="1088"/>
      <c r="H174" s="1088"/>
      <c r="I174" s="1088"/>
      <c r="J174" s="1088"/>
      <c r="K174" s="1088"/>
      <c r="L174" s="1088"/>
      <c r="M174" s="1088"/>
      <c r="N174" s="1087"/>
      <c r="O174" s="1087"/>
      <c r="P174" s="1087"/>
      <c r="Q174" s="1087"/>
    </row>
    <row r="175" spans="1:17">
      <c r="A175" s="1087"/>
      <c r="B175" s="1087"/>
      <c r="C175" s="1087"/>
      <c r="D175" s="1087"/>
      <c r="E175" s="1088"/>
      <c r="F175" s="1088"/>
      <c r="G175" s="1088"/>
      <c r="H175" s="1088"/>
      <c r="I175" s="1088"/>
      <c r="J175" s="1088"/>
      <c r="K175" s="1088"/>
      <c r="L175" s="1088"/>
      <c r="M175" s="1088"/>
      <c r="N175" s="1087"/>
      <c r="O175" s="1087"/>
      <c r="P175" s="1087"/>
      <c r="Q175" s="1087"/>
    </row>
    <row r="176" spans="1:17">
      <c r="A176" s="1087"/>
      <c r="B176" s="1087"/>
      <c r="C176" s="1087"/>
      <c r="D176" s="1087"/>
      <c r="E176" s="1088"/>
      <c r="F176" s="1088"/>
      <c r="G176" s="1088"/>
      <c r="H176" s="1088"/>
      <c r="I176" s="1088"/>
      <c r="J176" s="1088"/>
      <c r="K176" s="1088"/>
      <c r="L176" s="1088"/>
      <c r="M176" s="1088"/>
      <c r="N176" s="1087"/>
      <c r="O176" s="1087"/>
      <c r="P176" s="1087"/>
      <c r="Q176" s="1087"/>
    </row>
    <row r="177" spans="1:17">
      <c r="A177" s="1087"/>
      <c r="B177" s="1087"/>
      <c r="C177" s="1087"/>
      <c r="D177" s="1087"/>
      <c r="E177" s="1088"/>
      <c r="F177" s="1088"/>
      <c r="G177" s="1088"/>
      <c r="H177" s="1088"/>
      <c r="I177" s="1088"/>
      <c r="J177" s="1088"/>
      <c r="K177" s="1088"/>
      <c r="L177" s="1088"/>
      <c r="M177" s="1088"/>
      <c r="N177" s="1087"/>
      <c r="O177" s="1087"/>
      <c r="P177" s="1087"/>
      <c r="Q177" s="1087"/>
    </row>
    <row r="178" spans="1:17">
      <c r="A178" s="1087"/>
      <c r="B178" s="1087"/>
      <c r="C178" s="1087"/>
      <c r="D178" s="1087"/>
      <c r="E178" s="1088"/>
      <c r="F178" s="1088"/>
      <c r="G178" s="1088"/>
      <c r="H178" s="1088"/>
      <c r="I178" s="1088"/>
      <c r="J178" s="1088"/>
      <c r="K178" s="1088"/>
      <c r="L178" s="1088"/>
      <c r="M178" s="1088"/>
      <c r="N178" s="1087"/>
      <c r="O178" s="1087"/>
      <c r="P178" s="1087"/>
      <c r="Q178" s="1087"/>
    </row>
    <row r="179" spans="1:17">
      <c r="A179" s="1087"/>
      <c r="B179" s="1087"/>
      <c r="C179" s="1087"/>
      <c r="D179" s="1087"/>
      <c r="E179" s="1088"/>
      <c r="F179" s="1088"/>
      <c r="G179" s="1088"/>
      <c r="H179" s="1088"/>
      <c r="I179" s="1088"/>
      <c r="J179" s="1088"/>
      <c r="K179" s="1088"/>
      <c r="L179" s="1088"/>
      <c r="M179" s="1088"/>
      <c r="N179" s="1087"/>
      <c r="O179" s="1087"/>
      <c r="P179" s="1087"/>
      <c r="Q179" s="1087"/>
    </row>
    <row r="180" spans="1:17">
      <c r="A180" s="1087"/>
      <c r="B180" s="1087"/>
      <c r="C180" s="1087"/>
      <c r="D180" s="1087"/>
      <c r="E180" s="1088"/>
      <c r="F180" s="1088"/>
      <c r="G180" s="1088"/>
      <c r="H180" s="1088"/>
      <c r="I180" s="1088"/>
      <c r="J180" s="1088"/>
      <c r="K180" s="1088"/>
      <c r="L180" s="1088"/>
      <c r="M180" s="1088"/>
      <c r="N180" s="1087"/>
      <c r="O180" s="1087"/>
      <c r="P180" s="1087"/>
      <c r="Q180" s="1087"/>
    </row>
    <row r="181" spans="1:17">
      <c r="A181" s="1087"/>
      <c r="B181" s="1087"/>
      <c r="C181" s="1087"/>
      <c r="D181" s="1087"/>
      <c r="E181" s="1088"/>
      <c r="F181" s="1088"/>
      <c r="G181" s="1088"/>
      <c r="H181" s="1088"/>
      <c r="I181" s="1088"/>
      <c r="J181" s="1088"/>
      <c r="K181" s="1088"/>
      <c r="L181" s="1088"/>
      <c r="M181" s="1088"/>
      <c r="N181" s="1087"/>
      <c r="O181" s="1087"/>
      <c r="P181" s="1087"/>
      <c r="Q181" s="1087"/>
    </row>
    <row r="182" spans="1:17">
      <c r="A182" s="1087"/>
      <c r="B182" s="1087"/>
      <c r="C182" s="1087"/>
      <c r="D182" s="1087"/>
      <c r="E182" s="1088"/>
      <c r="F182" s="1088"/>
      <c r="G182" s="1088"/>
      <c r="H182" s="1088"/>
      <c r="I182" s="1088"/>
      <c r="J182" s="1088"/>
      <c r="K182" s="1088"/>
      <c r="L182" s="1088"/>
      <c r="M182" s="1088"/>
      <c r="N182" s="1087"/>
      <c r="O182" s="1087"/>
      <c r="P182" s="1087"/>
      <c r="Q182" s="1087"/>
    </row>
    <row r="183" spans="1:17">
      <c r="A183" s="1087"/>
      <c r="B183" s="1087"/>
      <c r="C183" s="1087"/>
      <c r="D183" s="1087"/>
      <c r="E183" s="1088"/>
      <c r="F183" s="1088"/>
      <c r="G183" s="1088"/>
      <c r="H183" s="1088"/>
      <c r="I183" s="1088"/>
      <c r="J183" s="1088"/>
      <c r="K183" s="1088"/>
      <c r="L183" s="1088"/>
      <c r="M183" s="1088"/>
      <c r="N183" s="1087"/>
      <c r="O183" s="1087"/>
      <c r="P183" s="1087"/>
      <c r="Q183" s="1087"/>
    </row>
    <row r="184" spans="1:17">
      <c r="A184" s="1087"/>
      <c r="B184" s="1087"/>
      <c r="C184" s="1087"/>
      <c r="D184" s="1087"/>
      <c r="E184" s="1088"/>
      <c r="F184" s="1088"/>
      <c r="G184" s="1088"/>
      <c r="H184" s="1088"/>
      <c r="I184" s="1088"/>
      <c r="J184" s="1088"/>
      <c r="K184" s="1088"/>
      <c r="L184" s="1088"/>
      <c r="M184" s="1088"/>
      <c r="N184" s="1087"/>
      <c r="O184" s="1087"/>
      <c r="P184" s="1087"/>
      <c r="Q184" s="1087"/>
    </row>
    <row r="185" spans="1:17">
      <c r="A185" s="1087"/>
      <c r="B185" s="1087"/>
      <c r="C185" s="1087"/>
      <c r="D185" s="1087"/>
      <c r="E185" s="1088"/>
      <c r="F185" s="1088"/>
      <c r="G185" s="1088"/>
      <c r="H185" s="1088"/>
      <c r="I185" s="1088"/>
      <c r="J185" s="1088"/>
      <c r="K185" s="1088"/>
      <c r="L185" s="1088"/>
      <c r="M185" s="1088"/>
      <c r="N185" s="1087"/>
      <c r="O185" s="1087"/>
      <c r="P185" s="1087"/>
      <c r="Q185" s="1087"/>
    </row>
    <row r="186" spans="1:17">
      <c r="A186" s="1087"/>
      <c r="B186" s="1087"/>
      <c r="C186" s="1087"/>
      <c r="D186" s="1087"/>
      <c r="E186" s="1088"/>
      <c r="F186" s="1088"/>
      <c r="G186" s="1088"/>
      <c r="H186" s="1088"/>
      <c r="I186" s="1088"/>
      <c r="J186" s="1088"/>
      <c r="K186" s="1088"/>
      <c r="L186" s="1088"/>
      <c r="M186" s="1088"/>
      <c r="N186" s="1087"/>
      <c r="O186" s="1087"/>
      <c r="P186" s="1087"/>
      <c r="Q186" s="1087"/>
    </row>
    <row r="187" spans="1:17">
      <c r="A187" s="1087"/>
      <c r="B187" s="1087"/>
      <c r="C187" s="1087"/>
      <c r="D187" s="1087"/>
      <c r="E187" s="1088"/>
      <c r="F187" s="1088"/>
      <c r="G187" s="1088"/>
      <c r="H187" s="1088"/>
      <c r="I187" s="1088"/>
      <c r="J187" s="1088"/>
      <c r="K187" s="1088"/>
      <c r="L187" s="1088"/>
      <c r="M187" s="1088"/>
      <c r="N187" s="1087"/>
      <c r="O187" s="1087"/>
      <c r="P187" s="1087"/>
      <c r="Q187" s="1087"/>
    </row>
    <row r="188" spans="1:17">
      <c r="A188" s="1087"/>
      <c r="B188" s="1087"/>
      <c r="C188" s="1087"/>
      <c r="D188" s="1087"/>
      <c r="E188" s="1088"/>
      <c r="F188" s="1088"/>
      <c r="G188" s="1088"/>
      <c r="H188" s="1088"/>
      <c r="I188" s="1088"/>
      <c r="J188" s="1088"/>
      <c r="K188" s="1088"/>
      <c r="L188" s="1088"/>
      <c r="M188" s="1088"/>
      <c r="N188" s="1087"/>
      <c r="O188" s="1087"/>
      <c r="P188" s="1087"/>
      <c r="Q188" s="1087"/>
    </row>
    <row r="189" spans="1:17">
      <c r="A189" s="1087"/>
      <c r="B189" s="1087"/>
      <c r="C189" s="1087"/>
      <c r="D189" s="1087"/>
      <c r="E189" s="1088"/>
      <c r="F189" s="1088"/>
      <c r="G189" s="1088"/>
      <c r="H189" s="1088"/>
      <c r="I189" s="1088"/>
      <c r="J189" s="1088"/>
      <c r="K189" s="1088"/>
      <c r="L189" s="1088"/>
      <c r="M189" s="1088"/>
      <c r="N189" s="1087"/>
      <c r="O189" s="1087"/>
      <c r="P189" s="1087"/>
      <c r="Q189" s="1087"/>
    </row>
    <row r="190" spans="1:17">
      <c r="A190" s="1087"/>
      <c r="B190" s="1087"/>
      <c r="C190" s="1087"/>
      <c r="D190" s="1087"/>
      <c r="E190" s="1088"/>
      <c r="F190" s="1088"/>
      <c r="G190" s="1088"/>
      <c r="H190" s="1088"/>
      <c r="I190" s="1088"/>
      <c r="J190" s="1088"/>
      <c r="K190" s="1088"/>
      <c r="L190" s="1088"/>
      <c r="M190" s="1088"/>
      <c r="N190" s="1087"/>
      <c r="O190" s="1087"/>
      <c r="P190" s="1087"/>
      <c r="Q190" s="1087"/>
    </row>
    <row r="191" spans="1:17">
      <c r="A191" s="1087"/>
      <c r="B191" s="1087"/>
      <c r="C191" s="1087"/>
      <c r="D191" s="1087"/>
      <c r="E191" s="1088"/>
      <c r="F191" s="1088"/>
      <c r="G191" s="1088"/>
      <c r="H191" s="1088"/>
      <c r="I191" s="1088"/>
      <c r="J191" s="1088"/>
      <c r="K191" s="1088"/>
      <c r="L191" s="1088"/>
      <c r="M191" s="1088"/>
      <c r="N191" s="1087"/>
      <c r="O191" s="1087"/>
      <c r="P191" s="1087"/>
      <c r="Q191" s="1087"/>
    </row>
    <row r="192" spans="1:17">
      <c r="A192" s="1087"/>
      <c r="B192" s="1087"/>
      <c r="C192" s="1087"/>
      <c r="D192" s="1087"/>
      <c r="E192" s="1088"/>
      <c r="F192" s="1088"/>
      <c r="G192" s="1088"/>
      <c r="H192" s="1088"/>
      <c r="I192" s="1088"/>
      <c r="J192" s="1088"/>
      <c r="K192" s="1088"/>
      <c r="L192" s="1088"/>
      <c r="M192" s="1088"/>
      <c r="N192" s="1087"/>
      <c r="O192" s="1087"/>
      <c r="P192" s="1087"/>
      <c r="Q192" s="1087"/>
    </row>
    <row r="193" spans="1:17">
      <c r="A193" s="1087"/>
      <c r="B193" s="1087"/>
      <c r="C193" s="1087"/>
      <c r="D193" s="1087"/>
      <c r="E193" s="1088"/>
      <c r="F193" s="1088"/>
      <c r="G193" s="1088"/>
      <c r="H193" s="1088"/>
      <c r="I193" s="1088"/>
      <c r="J193" s="1088"/>
      <c r="K193" s="1088"/>
      <c r="L193" s="1088"/>
      <c r="M193" s="1088"/>
      <c r="N193" s="1087"/>
      <c r="O193" s="1087"/>
      <c r="P193" s="1087"/>
      <c r="Q193" s="1087"/>
    </row>
    <row r="194" spans="1:17">
      <c r="A194" s="1087"/>
      <c r="B194" s="1087"/>
      <c r="C194" s="1087"/>
      <c r="D194" s="1087"/>
      <c r="E194" s="1088"/>
      <c r="F194" s="1088"/>
      <c r="G194" s="1088"/>
      <c r="H194" s="1088"/>
      <c r="I194" s="1088"/>
      <c r="J194" s="1088"/>
      <c r="K194" s="1088"/>
      <c r="L194" s="1088"/>
      <c r="M194" s="1088"/>
      <c r="N194" s="1087"/>
      <c r="O194" s="1087"/>
      <c r="P194" s="1087"/>
      <c r="Q194" s="1087"/>
    </row>
    <row r="195" spans="1:17">
      <c r="A195" s="1087"/>
      <c r="B195" s="1087"/>
      <c r="C195" s="1087"/>
      <c r="D195" s="1087"/>
      <c r="E195" s="1088"/>
      <c r="F195" s="1088"/>
      <c r="G195" s="1088"/>
      <c r="H195" s="1088"/>
      <c r="I195" s="1088"/>
      <c r="J195" s="1088"/>
      <c r="K195" s="1088"/>
      <c r="L195" s="1088"/>
      <c r="M195" s="1088"/>
      <c r="N195" s="1087"/>
      <c r="O195" s="1087"/>
      <c r="P195" s="1087"/>
      <c r="Q195" s="1087"/>
    </row>
    <row r="196" spans="1:17">
      <c r="A196" s="1087"/>
      <c r="B196" s="1087"/>
      <c r="C196" s="1087"/>
      <c r="D196" s="1087"/>
      <c r="E196" s="1088"/>
      <c r="F196" s="1088"/>
      <c r="G196" s="1088"/>
      <c r="H196" s="1088"/>
      <c r="I196" s="1088"/>
      <c r="J196" s="1088"/>
      <c r="K196" s="1088"/>
      <c r="L196" s="1088"/>
      <c r="M196" s="1088"/>
      <c r="N196" s="1087"/>
      <c r="O196" s="1087"/>
      <c r="P196" s="1087"/>
      <c r="Q196" s="1087"/>
    </row>
    <row r="197" spans="1:17">
      <c r="A197" s="1087"/>
      <c r="B197" s="1087"/>
      <c r="C197" s="1087"/>
      <c r="D197" s="1087"/>
      <c r="E197" s="1088"/>
      <c r="F197" s="1088"/>
      <c r="G197" s="1088"/>
      <c r="H197" s="1088"/>
      <c r="I197" s="1088"/>
      <c r="J197" s="1088"/>
      <c r="K197" s="1088"/>
      <c r="L197" s="1088"/>
      <c r="M197" s="1088"/>
      <c r="N197" s="1087"/>
      <c r="O197" s="1087"/>
      <c r="P197" s="1087"/>
      <c r="Q197" s="1087"/>
    </row>
    <row r="198" spans="1:17">
      <c r="A198" s="1087"/>
      <c r="B198" s="1087"/>
      <c r="C198" s="1087"/>
      <c r="D198" s="1087"/>
      <c r="E198" s="1088"/>
      <c r="F198" s="1088"/>
      <c r="G198" s="1088"/>
      <c r="H198" s="1088"/>
      <c r="I198" s="1088"/>
      <c r="J198" s="1088"/>
      <c r="K198" s="1088"/>
      <c r="L198" s="1088"/>
      <c r="M198" s="1088"/>
      <c r="N198" s="1087"/>
      <c r="O198" s="1087"/>
      <c r="P198" s="1087"/>
      <c r="Q198" s="1087"/>
    </row>
    <row r="199" spans="1:17">
      <c r="A199" s="1087"/>
      <c r="B199" s="1087"/>
      <c r="C199" s="1087"/>
      <c r="D199" s="1087"/>
      <c r="E199" s="1088"/>
      <c r="F199" s="1088"/>
      <c r="G199" s="1088"/>
      <c r="H199" s="1088"/>
      <c r="I199" s="1088"/>
      <c r="J199" s="1088"/>
      <c r="K199" s="1088"/>
      <c r="L199" s="1088"/>
      <c r="M199" s="1088"/>
      <c r="N199" s="1087"/>
      <c r="O199" s="1087"/>
      <c r="P199" s="1087"/>
      <c r="Q199" s="1087"/>
    </row>
    <row r="200" spans="1:17">
      <c r="A200" s="1087"/>
      <c r="B200" s="1087"/>
      <c r="C200" s="1087"/>
      <c r="D200" s="1087"/>
      <c r="E200" s="1088"/>
      <c r="F200" s="1088"/>
      <c r="G200" s="1088"/>
      <c r="H200" s="1088"/>
      <c r="I200" s="1088"/>
      <c r="J200" s="1088"/>
      <c r="K200" s="1088"/>
      <c r="L200" s="1088"/>
      <c r="M200" s="1088"/>
      <c r="N200" s="1087"/>
      <c r="O200" s="1087"/>
      <c r="P200" s="1087"/>
      <c r="Q200" s="1087"/>
    </row>
    <row r="201" spans="1:17">
      <c r="A201" s="1087"/>
      <c r="B201" s="1087"/>
      <c r="C201" s="1087"/>
      <c r="D201" s="1087"/>
      <c r="E201" s="1088"/>
      <c r="F201" s="1088"/>
      <c r="G201" s="1088"/>
      <c r="H201" s="1088"/>
      <c r="I201" s="1088"/>
      <c r="J201" s="1088"/>
      <c r="K201" s="1088"/>
      <c r="L201" s="1088"/>
      <c r="M201" s="1088"/>
      <c r="N201" s="1087"/>
      <c r="O201" s="1087"/>
      <c r="P201" s="1087"/>
      <c r="Q201" s="1087"/>
    </row>
    <row r="202" spans="1:17">
      <c r="A202" s="1087"/>
      <c r="B202" s="1087"/>
      <c r="C202" s="1087"/>
      <c r="D202" s="1087"/>
      <c r="E202" s="1088"/>
      <c r="F202" s="1088"/>
      <c r="G202" s="1088"/>
      <c r="H202" s="1088"/>
      <c r="I202" s="1088"/>
      <c r="J202" s="1088"/>
      <c r="K202" s="1088"/>
      <c r="L202" s="1088"/>
      <c r="M202" s="1088"/>
      <c r="N202" s="1087"/>
      <c r="O202" s="1087"/>
      <c r="P202" s="1087"/>
      <c r="Q202" s="1087"/>
    </row>
    <row r="203" spans="1:17">
      <c r="A203" s="1087"/>
      <c r="B203" s="1087"/>
      <c r="C203" s="1087"/>
      <c r="D203" s="1087"/>
      <c r="E203" s="1088"/>
      <c r="F203" s="1088"/>
      <c r="G203" s="1088"/>
      <c r="H203" s="1088"/>
      <c r="I203" s="1088"/>
      <c r="J203" s="1088"/>
      <c r="K203" s="1088"/>
      <c r="L203" s="1088"/>
      <c r="M203" s="1088"/>
      <c r="N203" s="1087"/>
      <c r="O203" s="1087"/>
      <c r="P203" s="1087"/>
      <c r="Q203" s="1087"/>
    </row>
    <row r="204" spans="1:17">
      <c r="A204" s="1087"/>
      <c r="B204" s="1087"/>
      <c r="C204" s="1087"/>
      <c r="D204" s="1087"/>
      <c r="E204" s="1088"/>
      <c r="F204" s="1088"/>
      <c r="G204" s="1088"/>
      <c r="H204" s="1088"/>
      <c r="I204" s="1088"/>
      <c r="J204" s="1088"/>
      <c r="K204" s="1088"/>
      <c r="L204" s="1088"/>
      <c r="M204" s="1088"/>
      <c r="N204" s="1087"/>
      <c r="O204" s="1087"/>
      <c r="P204" s="1087"/>
      <c r="Q204" s="1087"/>
    </row>
    <row r="205" spans="1:17">
      <c r="A205" s="1087"/>
      <c r="B205" s="1087"/>
      <c r="C205" s="1087"/>
      <c r="D205" s="1087"/>
      <c r="E205" s="1088"/>
      <c r="F205" s="1088"/>
      <c r="G205" s="1088"/>
      <c r="H205" s="1088"/>
      <c r="I205" s="1088"/>
      <c r="J205" s="1088"/>
      <c r="K205" s="1088"/>
      <c r="L205" s="1088"/>
      <c r="M205" s="1088"/>
      <c r="N205" s="1087"/>
      <c r="O205" s="1087"/>
      <c r="P205" s="1087"/>
      <c r="Q205" s="1087"/>
    </row>
    <row r="206" spans="1:17">
      <c r="A206" s="1087"/>
      <c r="B206" s="1087"/>
      <c r="C206" s="1087"/>
      <c r="D206" s="1087"/>
      <c r="E206" s="1088"/>
      <c r="F206" s="1088"/>
      <c r="G206" s="1088"/>
      <c r="H206" s="1088"/>
      <c r="I206" s="1088"/>
      <c r="J206" s="1088"/>
      <c r="K206" s="1088"/>
      <c r="L206" s="1088"/>
      <c r="M206" s="1088"/>
      <c r="N206" s="1087"/>
      <c r="O206" s="1087"/>
      <c r="P206" s="1087"/>
      <c r="Q206" s="1087"/>
    </row>
    <row r="207" spans="1:17">
      <c r="A207" s="1087"/>
      <c r="B207" s="1087"/>
      <c r="C207" s="1087"/>
      <c r="D207" s="1087"/>
      <c r="E207" s="1088"/>
      <c r="F207" s="1088"/>
      <c r="G207" s="1088"/>
      <c r="H207" s="1088"/>
      <c r="I207" s="1088"/>
      <c r="J207" s="1088"/>
      <c r="K207" s="1088"/>
      <c r="L207" s="1088"/>
      <c r="M207" s="1088"/>
      <c r="N207" s="1087"/>
      <c r="O207" s="1087"/>
      <c r="P207" s="1087"/>
      <c r="Q207" s="1087"/>
    </row>
    <row r="208" spans="1:17">
      <c r="A208" s="1087"/>
      <c r="B208" s="1087"/>
      <c r="C208" s="1087"/>
      <c r="D208" s="1087"/>
      <c r="E208" s="1088"/>
      <c r="F208" s="1088"/>
      <c r="G208" s="1088"/>
      <c r="H208" s="1088"/>
      <c r="I208" s="1088"/>
      <c r="J208" s="1088"/>
      <c r="K208" s="1088"/>
      <c r="L208" s="1088"/>
      <c r="M208" s="1088"/>
      <c r="N208" s="1087"/>
      <c r="O208" s="1087"/>
      <c r="P208" s="1087"/>
      <c r="Q208" s="1087"/>
    </row>
    <row r="209" spans="1:17">
      <c r="A209" s="1087"/>
      <c r="B209" s="1087"/>
      <c r="C209" s="1087"/>
      <c r="D209" s="1087"/>
      <c r="E209" s="1088"/>
      <c r="F209" s="1088"/>
      <c r="G209" s="1088"/>
      <c r="H209" s="1088"/>
      <c r="I209" s="1088"/>
      <c r="J209" s="1088"/>
      <c r="K209" s="1088"/>
      <c r="L209" s="1088"/>
      <c r="M209" s="1088"/>
      <c r="N209" s="1087"/>
      <c r="O209" s="1087"/>
      <c r="P209" s="1087"/>
      <c r="Q209" s="1087"/>
    </row>
    <row r="210" spans="1:17">
      <c r="A210" s="1087"/>
      <c r="B210" s="1087"/>
      <c r="C210" s="1087"/>
      <c r="D210" s="1087"/>
      <c r="E210" s="1088"/>
      <c r="F210" s="1088"/>
      <c r="G210" s="1088"/>
      <c r="H210" s="1088"/>
      <c r="I210" s="1088"/>
      <c r="J210" s="1088"/>
      <c r="K210" s="1088"/>
      <c r="L210" s="1088"/>
      <c r="M210" s="1088"/>
      <c r="N210" s="1087"/>
      <c r="O210" s="1087"/>
      <c r="P210" s="1087"/>
      <c r="Q210" s="1087"/>
    </row>
    <row r="211" spans="1:17">
      <c r="A211" s="1087"/>
      <c r="B211" s="1087"/>
      <c r="C211" s="1087"/>
      <c r="D211" s="1087"/>
      <c r="E211" s="1088"/>
      <c r="F211" s="1088"/>
      <c r="G211" s="1088"/>
      <c r="H211" s="1088"/>
      <c r="I211" s="1088"/>
      <c r="J211" s="1088"/>
      <c r="K211" s="1088"/>
      <c r="L211" s="1088"/>
      <c r="M211" s="1088"/>
      <c r="N211" s="1087"/>
      <c r="O211" s="1087"/>
      <c r="P211" s="1087"/>
      <c r="Q211" s="1087"/>
    </row>
    <row r="212" spans="1:17">
      <c r="A212" s="1087"/>
      <c r="B212" s="1087"/>
      <c r="C212" s="1087"/>
      <c r="D212" s="1087"/>
      <c r="E212" s="1088"/>
      <c r="F212" s="1088"/>
      <c r="G212" s="1088"/>
      <c r="H212" s="1088"/>
      <c r="I212" s="1088"/>
      <c r="J212" s="1088"/>
      <c r="K212" s="1088"/>
      <c r="L212" s="1088"/>
      <c r="M212" s="1088"/>
      <c r="N212" s="1087"/>
      <c r="O212" s="1087"/>
      <c r="P212" s="1087"/>
      <c r="Q212" s="1087"/>
    </row>
    <row r="213" spans="1:17">
      <c r="A213" s="1087"/>
      <c r="B213" s="1087"/>
      <c r="C213" s="1087"/>
      <c r="D213" s="1087"/>
      <c r="E213" s="1088"/>
      <c r="F213" s="1088"/>
      <c r="G213" s="1088"/>
      <c r="H213" s="1088"/>
      <c r="I213" s="1088"/>
      <c r="J213" s="1088"/>
      <c r="K213" s="1088"/>
      <c r="L213" s="1088"/>
      <c r="M213" s="1088"/>
      <c r="N213" s="1087"/>
      <c r="O213" s="1087"/>
      <c r="P213" s="1087"/>
      <c r="Q213" s="1087"/>
    </row>
    <row r="214" spans="1:17">
      <c r="A214" s="1087"/>
      <c r="B214" s="1087"/>
      <c r="C214" s="1087"/>
      <c r="D214" s="1087"/>
      <c r="E214" s="1088"/>
      <c r="F214" s="1088"/>
      <c r="G214" s="1088"/>
      <c r="H214" s="1088"/>
      <c r="I214" s="1088"/>
      <c r="J214" s="1088"/>
      <c r="K214" s="1088"/>
      <c r="L214" s="1088"/>
      <c r="M214" s="1088"/>
      <c r="N214" s="1087"/>
      <c r="O214" s="1087"/>
      <c r="P214" s="1087"/>
      <c r="Q214" s="1087"/>
    </row>
    <row r="215" spans="1:17">
      <c r="A215" s="1087"/>
      <c r="B215" s="1087"/>
      <c r="C215" s="1087"/>
      <c r="D215" s="1087"/>
      <c r="E215" s="1088"/>
      <c r="F215" s="1088"/>
      <c r="G215" s="1088"/>
      <c r="H215" s="1088"/>
      <c r="I215" s="1088"/>
      <c r="J215" s="1088"/>
      <c r="K215" s="1088"/>
      <c r="L215" s="1088"/>
      <c r="M215" s="1088"/>
      <c r="N215" s="1087"/>
      <c r="O215" s="1087"/>
      <c r="P215" s="1087"/>
      <c r="Q215" s="1087"/>
    </row>
    <row r="216" spans="1:17">
      <c r="A216" s="1087"/>
      <c r="B216" s="1087"/>
      <c r="C216" s="1087"/>
      <c r="D216" s="1087"/>
      <c r="E216" s="1088"/>
      <c r="F216" s="1088"/>
      <c r="G216" s="1088"/>
      <c r="H216" s="1088"/>
      <c r="I216" s="1088"/>
      <c r="J216" s="1088"/>
      <c r="K216" s="1088"/>
      <c r="L216" s="1088"/>
      <c r="M216" s="1088"/>
      <c r="N216" s="1087"/>
      <c r="O216" s="1087"/>
      <c r="P216" s="1087"/>
      <c r="Q216" s="1087"/>
    </row>
    <row r="217" spans="1:17">
      <c r="A217" s="1087"/>
      <c r="B217" s="1087"/>
      <c r="C217" s="1087"/>
      <c r="D217" s="1087"/>
      <c r="E217" s="1088"/>
      <c r="F217" s="1088"/>
      <c r="G217" s="1088"/>
      <c r="H217" s="1088"/>
      <c r="I217" s="1088"/>
      <c r="J217" s="1088"/>
      <c r="K217" s="1088"/>
      <c r="L217" s="1088"/>
      <c r="M217" s="1088"/>
      <c r="N217" s="1087"/>
      <c r="O217" s="1087"/>
      <c r="P217" s="1087"/>
      <c r="Q217" s="1087"/>
    </row>
    <row r="218" spans="1:17">
      <c r="A218" s="1087"/>
      <c r="B218" s="1087"/>
      <c r="C218" s="1087"/>
      <c r="D218" s="1087"/>
      <c r="E218" s="1088"/>
      <c r="F218" s="1088"/>
      <c r="G218" s="1088"/>
      <c r="H218" s="1088"/>
      <c r="I218" s="1088"/>
      <c r="J218" s="1088"/>
      <c r="K218" s="1088"/>
      <c r="L218" s="1088"/>
      <c r="M218" s="1088"/>
      <c r="N218" s="1087"/>
      <c r="O218" s="1087"/>
      <c r="P218" s="1087"/>
      <c r="Q218" s="1087"/>
    </row>
    <row r="219" spans="1:17">
      <c r="A219" s="1087"/>
      <c r="B219" s="1087"/>
      <c r="C219" s="1087"/>
      <c r="D219" s="1087"/>
      <c r="E219" s="1088"/>
      <c r="F219" s="1088"/>
      <c r="G219" s="1088"/>
      <c r="H219" s="1088"/>
      <c r="I219" s="1088"/>
      <c r="J219" s="1088"/>
      <c r="K219" s="1088"/>
      <c r="L219" s="1088"/>
      <c r="M219" s="1088"/>
      <c r="N219" s="1087"/>
      <c r="O219" s="1087"/>
      <c r="P219" s="1087"/>
      <c r="Q219" s="1087"/>
    </row>
    <row r="220" spans="1:17">
      <c r="A220" s="1087"/>
      <c r="B220" s="1087"/>
      <c r="C220" s="1087"/>
      <c r="D220" s="1087"/>
      <c r="E220" s="1088"/>
      <c r="F220" s="1088"/>
      <c r="G220" s="1088"/>
      <c r="H220" s="1088"/>
      <c r="I220" s="1088"/>
      <c r="J220" s="1088"/>
      <c r="K220" s="1088"/>
      <c r="L220" s="1088"/>
      <c r="M220" s="1088"/>
      <c r="N220" s="1087"/>
      <c r="O220" s="1087"/>
      <c r="P220" s="1087"/>
      <c r="Q220" s="1087"/>
    </row>
    <row r="221" spans="1:17">
      <c r="A221" s="1087"/>
      <c r="B221" s="1087"/>
      <c r="C221" s="1087"/>
      <c r="D221" s="1087"/>
      <c r="E221" s="1088"/>
      <c r="F221" s="1088"/>
      <c r="G221" s="1088"/>
      <c r="H221" s="1088"/>
      <c r="I221" s="1088"/>
      <c r="J221" s="1088"/>
      <c r="K221" s="1088"/>
      <c r="L221" s="1088"/>
      <c r="M221" s="1088"/>
      <c r="N221" s="1087"/>
      <c r="O221" s="1087"/>
      <c r="P221" s="1087"/>
      <c r="Q221" s="1087"/>
    </row>
    <row r="222" spans="1:17">
      <c r="A222" s="1087"/>
      <c r="B222" s="1087"/>
      <c r="C222" s="1087"/>
      <c r="D222" s="1087"/>
      <c r="E222" s="1088"/>
      <c r="F222" s="1088"/>
      <c r="G222" s="1088"/>
      <c r="H222" s="1088"/>
      <c r="I222" s="1088"/>
      <c r="J222" s="1088"/>
      <c r="K222" s="1088"/>
      <c r="L222" s="1088"/>
      <c r="M222" s="1088"/>
      <c r="N222" s="1087"/>
      <c r="O222" s="1087"/>
      <c r="P222" s="1087"/>
      <c r="Q222" s="1087"/>
    </row>
    <row r="223" spans="1:17">
      <c r="A223" s="1087"/>
      <c r="B223" s="1087"/>
      <c r="C223" s="1087"/>
      <c r="D223" s="1087"/>
      <c r="E223" s="1088"/>
      <c r="F223" s="1088"/>
      <c r="G223" s="1088"/>
      <c r="H223" s="1088"/>
      <c r="I223" s="1088"/>
      <c r="J223" s="1088"/>
      <c r="K223" s="1088"/>
      <c r="L223" s="1088"/>
      <c r="M223" s="1088"/>
      <c r="N223" s="1087"/>
      <c r="O223" s="1087"/>
      <c r="P223" s="1087"/>
      <c r="Q223" s="1087"/>
    </row>
    <row r="224" spans="1:17">
      <c r="A224" s="1087"/>
      <c r="B224" s="1087"/>
      <c r="C224" s="1087"/>
      <c r="D224" s="1087"/>
      <c r="E224" s="1088"/>
      <c r="F224" s="1088"/>
      <c r="G224" s="1088"/>
      <c r="H224" s="1088"/>
      <c r="I224" s="1088"/>
      <c r="J224" s="1088"/>
      <c r="K224" s="1088"/>
      <c r="L224" s="1088"/>
      <c r="M224" s="1088"/>
      <c r="N224" s="1087"/>
      <c r="O224" s="1087"/>
      <c r="P224" s="1087"/>
      <c r="Q224" s="1087"/>
    </row>
    <row r="225" spans="1:17">
      <c r="A225" s="1087"/>
      <c r="B225" s="1087"/>
      <c r="C225" s="1087"/>
      <c r="D225" s="1087"/>
      <c r="E225" s="1088"/>
      <c r="F225" s="1088"/>
      <c r="G225" s="1088"/>
      <c r="H225" s="1088"/>
      <c r="I225" s="1088"/>
      <c r="J225" s="1088"/>
      <c r="K225" s="1088"/>
      <c r="L225" s="1088"/>
      <c r="M225" s="1088"/>
      <c r="N225" s="1087"/>
      <c r="O225" s="1087"/>
      <c r="P225" s="1087"/>
      <c r="Q225" s="1087"/>
    </row>
    <row r="226" spans="1:17">
      <c r="A226" s="1087"/>
      <c r="B226" s="1087"/>
      <c r="C226" s="1087"/>
      <c r="D226" s="1087"/>
      <c r="E226" s="1088"/>
      <c r="F226" s="1088"/>
      <c r="G226" s="1088"/>
      <c r="H226" s="1088"/>
      <c r="I226" s="1088"/>
      <c r="J226" s="1088"/>
      <c r="K226" s="1088"/>
      <c r="L226" s="1088"/>
      <c r="M226" s="1088"/>
      <c r="N226" s="1087"/>
      <c r="O226" s="1087"/>
      <c r="P226" s="1087"/>
      <c r="Q226" s="1087"/>
    </row>
    <row r="227" spans="1:17">
      <c r="A227" s="1087"/>
      <c r="B227" s="1087"/>
      <c r="C227" s="1087"/>
      <c r="D227" s="1087"/>
      <c r="E227" s="1088"/>
      <c r="F227" s="1088"/>
      <c r="G227" s="1088"/>
      <c r="H227" s="1088"/>
      <c r="I227" s="1088"/>
      <c r="J227" s="1088"/>
      <c r="K227" s="1088"/>
      <c r="L227" s="1088"/>
      <c r="M227" s="1088"/>
      <c r="N227" s="1087"/>
      <c r="O227" s="1087"/>
      <c r="P227" s="1087"/>
      <c r="Q227" s="1087"/>
    </row>
    <row r="228" spans="1:17">
      <c r="A228" s="1087"/>
      <c r="B228" s="1087"/>
      <c r="C228" s="1087"/>
      <c r="D228" s="1087"/>
      <c r="E228" s="1088"/>
      <c r="F228" s="1088"/>
      <c r="G228" s="1088"/>
      <c r="H228" s="1088"/>
      <c r="I228" s="1088"/>
      <c r="J228" s="1088"/>
      <c r="K228" s="1088"/>
      <c r="L228" s="1088"/>
      <c r="M228" s="1088"/>
      <c r="N228" s="1087"/>
      <c r="O228" s="1087"/>
      <c r="P228" s="1087"/>
      <c r="Q228" s="1087"/>
    </row>
    <row r="229" spans="1:17">
      <c r="A229" s="1087"/>
      <c r="B229" s="1087"/>
      <c r="C229" s="1087"/>
      <c r="D229" s="1087"/>
      <c r="E229" s="1088"/>
      <c r="F229" s="1088"/>
      <c r="G229" s="1088"/>
      <c r="H229" s="1088"/>
      <c r="I229" s="1088"/>
      <c r="J229" s="1088"/>
      <c r="K229" s="1088"/>
      <c r="L229" s="1088"/>
      <c r="M229" s="1088"/>
      <c r="N229" s="1087"/>
      <c r="O229" s="1087"/>
      <c r="P229" s="1087"/>
      <c r="Q229" s="1087"/>
    </row>
    <row r="230" spans="1:17">
      <c r="A230" s="1087"/>
      <c r="B230" s="1087"/>
      <c r="C230" s="1087"/>
      <c r="D230" s="1087"/>
      <c r="E230" s="1088"/>
      <c r="F230" s="1088"/>
      <c r="G230" s="1088"/>
      <c r="H230" s="1088"/>
      <c r="I230" s="1088"/>
      <c r="J230" s="1088"/>
      <c r="K230" s="1088"/>
      <c r="L230" s="1088"/>
      <c r="M230" s="1088"/>
      <c r="N230" s="1087"/>
      <c r="O230" s="1087"/>
      <c r="P230" s="1087"/>
      <c r="Q230" s="1087"/>
    </row>
    <row r="231" spans="1:17">
      <c r="A231" s="1087"/>
      <c r="B231" s="1087"/>
      <c r="C231" s="1087"/>
      <c r="D231" s="1087"/>
      <c r="E231" s="1088"/>
      <c r="F231" s="1088"/>
      <c r="G231" s="1088"/>
      <c r="H231" s="1088"/>
      <c r="I231" s="1088"/>
      <c r="J231" s="1088"/>
      <c r="K231" s="1088"/>
      <c r="L231" s="1088"/>
      <c r="M231" s="1088"/>
      <c r="N231" s="1087"/>
      <c r="O231" s="1087"/>
      <c r="P231" s="1087"/>
      <c r="Q231" s="1087"/>
    </row>
    <row r="232" spans="1:17">
      <c r="A232" s="1087"/>
      <c r="B232" s="1087"/>
      <c r="C232" s="1087"/>
      <c r="D232" s="1087"/>
      <c r="E232" s="1088"/>
      <c r="F232" s="1088"/>
      <c r="G232" s="1088"/>
      <c r="H232" s="1088"/>
      <c r="I232" s="1088"/>
      <c r="J232" s="1088"/>
      <c r="K232" s="1088"/>
      <c r="L232" s="1088"/>
      <c r="M232" s="1088"/>
      <c r="N232" s="1087"/>
      <c r="O232" s="1087"/>
      <c r="P232" s="1087"/>
      <c r="Q232" s="1087"/>
    </row>
    <row r="233" spans="1:17">
      <c r="A233" s="1087"/>
      <c r="B233" s="1087"/>
      <c r="C233" s="1087"/>
      <c r="D233" s="1087"/>
      <c r="E233" s="1088"/>
      <c r="F233" s="1088"/>
      <c r="G233" s="1088"/>
      <c r="H233" s="1088"/>
      <c r="I233" s="1088"/>
      <c r="J233" s="1088"/>
      <c r="K233" s="1088"/>
      <c r="L233" s="1088"/>
      <c r="M233" s="1088"/>
      <c r="N233" s="1087"/>
      <c r="O233" s="1087"/>
      <c r="P233" s="1087"/>
      <c r="Q233" s="1087"/>
    </row>
    <row r="234" spans="1:17">
      <c r="A234" s="1087"/>
      <c r="B234" s="1087"/>
      <c r="C234" s="1087"/>
      <c r="D234" s="1087"/>
      <c r="E234" s="1088"/>
      <c r="F234" s="1088"/>
      <c r="G234" s="1088"/>
      <c r="H234" s="1088"/>
      <c r="I234" s="1088"/>
      <c r="J234" s="1088"/>
      <c r="K234" s="1088"/>
      <c r="L234" s="1088"/>
      <c r="M234" s="1088"/>
      <c r="N234" s="1087"/>
      <c r="O234" s="1087"/>
      <c r="P234" s="1087"/>
      <c r="Q234" s="1087"/>
    </row>
    <row r="235" spans="1:17">
      <c r="A235" s="1087"/>
      <c r="B235" s="1087"/>
      <c r="C235" s="1087"/>
      <c r="D235" s="1087"/>
      <c r="E235" s="1088"/>
      <c r="F235" s="1088"/>
      <c r="G235" s="1088"/>
      <c r="H235" s="1088"/>
      <c r="I235" s="1088"/>
      <c r="J235" s="1088"/>
      <c r="K235" s="1088"/>
      <c r="L235" s="1088"/>
      <c r="M235" s="1088"/>
      <c r="N235" s="1087"/>
      <c r="O235" s="1087"/>
      <c r="P235" s="1087"/>
      <c r="Q235" s="1087"/>
    </row>
    <row r="236" spans="1:17">
      <c r="A236" s="1087"/>
      <c r="B236" s="1087"/>
      <c r="C236" s="1087"/>
      <c r="D236" s="1087"/>
      <c r="E236" s="1088"/>
      <c r="F236" s="1088"/>
      <c r="G236" s="1088"/>
      <c r="H236" s="1088"/>
      <c r="I236" s="1088"/>
      <c r="J236" s="1088"/>
      <c r="K236" s="1088"/>
      <c r="L236" s="1088"/>
      <c r="M236" s="1088"/>
      <c r="N236" s="1087"/>
      <c r="O236" s="1087"/>
      <c r="P236" s="1087"/>
      <c r="Q236" s="1087"/>
    </row>
    <row r="237" spans="1:17">
      <c r="A237" s="1087"/>
      <c r="B237" s="1087"/>
      <c r="C237" s="1087"/>
      <c r="D237" s="1087"/>
      <c r="E237" s="1088"/>
      <c r="F237" s="1088"/>
      <c r="G237" s="1088"/>
      <c r="H237" s="1088"/>
      <c r="I237" s="1088"/>
      <c r="J237" s="1088"/>
      <c r="K237" s="1088"/>
      <c r="L237" s="1088"/>
      <c r="M237" s="1088"/>
      <c r="N237" s="1087"/>
      <c r="O237" s="1087"/>
      <c r="P237" s="1087"/>
      <c r="Q237" s="1087"/>
    </row>
    <row r="238" spans="1:17">
      <c r="A238" s="1087"/>
      <c r="B238" s="1087"/>
      <c r="C238" s="1087"/>
      <c r="D238" s="1087"/>
      <c r="E238" s="1088"/>
      <c r="F238" s="1088"/>
      <c r="G238" s="1088"/>
      <c r="H238" s="1088"/>
      <c r="I238" s="1088"/>
      <c r="J238" s="1088"/>
      <c r="K238" s="1088"/>
      <c r="L238" s="1088"/>
      <c r="M238" s="1088"/>
      <c r="N238" s="1087"/>
      <c r="O238" s="1087"/>
      <c r="P238" s="1087"/>
      <c r="Q238" s="1087"/>
    </row>
    <row r="239" spans="1:17">
      <c r="A239" s="1087"/>
      <c r="B239" s="1087"/>
      <c r="C239" s="1087"/>
      <c r="D239" s="1087"/>
      <c r="E239" s="1088"/>
      <c r="F239" s="1088"/>
      <c r="G239" s="1088"/>
      <c r="H239" s="1088"/>
      <c r="I239" s="1088"/>
      <c r="J239" s="1088"/>
      <c r="K239" s="1088"/>
      <c r="L239" s="1088"/>
      <c r="M239" s="1088"/>
      <c r="N239" s="1087"/>
      <c r="O239" s="1087"/>
      <c r="P239" s="1087"/>
      <c r="Q239" s="1087"/>
    </row>
    <row r="240" spans="1:17">
      <c r="A240" s="1087"/>
      <c r="B240" s="1087"/>
      <c r="C240" s="1087"/>
      <c r="D240" s="1087"/>
      <c r="E240" s="1088"/>
      <c r="F240" s="1088"/>
      <c r="G240" s="1088"/>
      <c r="H240" s="1088"/>
      <c r="I240" s="1088"/>
      <c r="J240" s="1088"/>
      <c r="K240" s="1088"/>
      <c r="L240" s="1088"/>
      <c r="M240" s="1088"/>
      <c r="N240" s="1087"/>
      <c r="O240" s="1087"/>
      <c r="P240" s="1087"/>
      <c r="Q240" s="1087"/>
    </row>
    <row r="241" spans="1:17">
      <c r="A241" s="1087"/>
      <c r="B241" s="1087"/>
      <c r="C241" s="1087"/>
      <c r="D241" s="1087"/>
      <c r="E241" s="1088"/>
      <c r="F241" s="1088"/>
      <c r="G241" s="1088"/>
      <c r="H241" s="1088"/>
      <c r="I241" s="1088"/>
      <c r="J241" s="1088"/>
      <c r="K241" s="1088"/>
      <c r="L241" s="1088"/>
      <c r="M241" s="1088"/>
      <c r="N241" s="1087"/>
      <c r="O241" s="1087"/>
      <c r="P241" s="1087"/>
      <c r="Q241" s="1087"/>
    </row>
    <row r="242" spans="1:17">
      <c r="A242" s="1087"/>
      <c r="B242" s="1087"/>
      <c r="C242" s="1087"/>
      <c r="D242" s="1087"/>
      <c r="E242" s="1088"/>
      <c r="F242" s="1088"/>
      <c r="G242" s="1088"/>
      <c r="H242" s="1088"/>
      <c r="I242" s="1088"/>
      <c r="J242" s="1088"/>
      <c r="K242" s="1088"/>
      <c r="L242" s="1088"/>
      <c r="M242" s="1088"/>
      <c r="N242" s="1087"/>
      <c r="O242" s="1087"/>
      <c r="P242" s="1087"/>
      <c r="Q242" s="1087"/>
    </row>
    <row r="243" spans="1:17">
      <c r="A243" s="1087"/>
      <c r="B243" s="1087"/>
      <c r="C243" s="1087"/>
      <c r="D243" s="1087"/>
      <c r="E243" s="1088"/>
      <c r="F243" s="1088"/>
      <c r="G243" s="1088"/>
      <c r="H243" s="1088"/>
      <c r="I243" s="1088"/>
      <c r="J243" s="1088"/>
      <c r="K243" s="1088"/>
      <c r="L243" s="1088"/>
      <c r="M243" s="1088"/>
      <c r="N243" s="1087"/>
      <c r="O243" s="1087"/>
      <c r="P243" s="1087"/>
      <c r="Q243" s="1087"/>
    </row>
    <row r="244" spans="1:17">
      <c r="A244" s="1087"/>
      <c r="B244" s="1087"/>
      <c r="C244" s="1087"/>
      <c r="D244" s="1087"/>
      <c r="E244" s="1088"/>
      <c r="F244" s="1088"/>
      <c r="G244" s="1088"/>
      <c r="H244" s="1088"/>
      <c r="I244" s="1088"/>
      <c r="J244" s="1088"/>
      <c r="K244" s="1088"/>
      <c r="L244" s="1088"/>
      <c r="M244" s="1088"/>
      <c r="N244" s="1087"/>
      <c r="O244" s="1087"/>
      <c r="P244" s="1087"/>
      <c r="Q244" s="1087"/>
    </row>
    <row r="245" spans="1:17">
      <c r="A245" s="1087"/>
      <c r="B245" s="1087"/>
      <c r="C245" s="1087"/>
      <c r="D245" s="1087"/>
      <c r="E245" s="1088"/>
      <c r="F245" s="1088"/>
      <c r="G245" s="1088"/>
      <c r="H245" s="1088"/>
      <c r="I245" s="1088"/>
      <c r="J245" s="1088"/>
      <c r="K245" s="1088"/>
      <c r="L245" s="1088"/>
      <c r="M245" s="1088"/>
      <c r="N245" s="1087"/>
      <c r="O245" s="1087"/>
      <c r="P245" s="1087"/>
      <c r="Q245" s="1087"/>
    </row>
    <row r="246" spans="1:17">
      <c r="A246" s="1087"/>
      <c r="B246" s="1087"/>
      <c r="C246" s="1087"/>
      <c r="D246" s="1087"/>
      <c r="E246" s="1088"/>
      <c r="F246" s="1088"/>
      <c r="G246" s="1088"/>
      <c r="H246" s="1088"/>
      <c r="I246" s="1088"/>
      <c r="J246" s="1088"/>
      <c r="K246" s="1088"/>
      <c r="L246" s="1088"/>
      <c r="M246" s="1088"/>
      <c r="N246" s="1087"/>
      <c r="O246" s="1087"/>
      <c r="P246" s="1087"/>
      <c r="Q246" s="1087"/>
    </row>
    <row r="247" spans="1:17">
      <c r="A247" s="1087"/>
      <c r="B247" s="1087"/>
      <c r="C247" s="1087"/>
      <c r="D247" s="1087"/>
      <c r="E247" s="1088"/>
      <c r="F247" s="1088"/>
      <c r="G247" s="1088"/>
      <c r="H247" s="1088"/>
      <c r="I247" s="1088"/>
      <c r="J247" s="1088"/>
      <c r="K247" s="1088"/>
      <c r="L247" s="1088"/>
      <c r="M247" s="1088"/>
      <c r="N247" s="1087"/>
      <c r="O247" s="1087"/>
      <c r="P247" s="1087"/>
      <c r="Q247" s="1087"/>
    </row>
    <row r="248" spans="1:17">
      <c r="A248" s="1087"/>
      <c r="B248" s="1087"/>
      <c r="C248" s="1087"/>
      <c r="D248" s="1087"/>
      <c r="E248" s="1088"/>
      <c r="F248" s="1088"/>
      <c r="G248" s="1088"/>
      <c r="H248" s="1088"/>
      <c r="I248" s="1088"/>
      <c r="J248" s="1088"/>
      <c r="K248" s="1088"/>
      <c r="L248" s="1088"/>
      <c r="M248" s="1088"/>
      <c r="N248" s="1087"/>
      <c r="O248" s="1087"/>
      <c r="P248" s="1087"/>
      <c r="Q248" s="1087"/>
    </row>
    <row r="249" spans="1:17">
      <c r="A249" s="1087"/>
      <c r="B249" s="1087"/>
      <c r="C249" s="1087"/>
      <c r="D249" s="1087"/>
      <c r="E249" s="1088"/>
      <c r="F249" s="1088"/>
      <c r="G249" s="1088"/>
      <c r="H249" s="1088"/>
      <c r="I249" s="1088"/>
      <c r="J249" s="1088"/>
      <c r="K249" s="1088"/>
      <c r="L249" s="1088"/>
      <c r="M249" s="1088"/>
      <c r="N249" s="1087"/>
      <c r="O249" s="1087"/>
      <c r="P249" s="1087"/>
      <c r="Q249" s="1087"/>
    </row>
    <row r="250" spans="1:17">
      <c r="A250" s="1087"/>
      <c r="B250" s="1087"/>
      <c r="C250" s="1087"/>
      <c r="D250" s="1087"/>
      <c r="E250" s="1088"/>
      <c r="F250" s="1088"/>
      <c r="G250" s="1088"/>
      <c r="H250" s="1088"/>
      <c r="I250" s="1088"/>
      <c r="J250" s="1088"/>
      <c r="K250" s="1088"/>
      <c r="L250" s="1088"/>
      <c r="M250" s="1088"/>
      <c r="N250" s="1087"/>
      <c r="O250" s="1087"/>
      <c r="P250" s="1087"/>
      <c r="Q250" s="1087"/>
    </row>
    <row r="251" spans="1:17">
      <c r="A251" s="1087"/>
      <c r="B251" s="1087"/>
      <c r="C251" s="1087"/>
      <c r="D251" s="1087"/>
      <c r="E251" s="1088"/>
      <c r="F251" s="1088"/>
      <c r="G251" s="1088"/>
      <c r="H251" s="1088"/>
      <c r="I251" s="1088"/>
      <c r="J251" s="1088"/>
      <c r="K251" s="1088"/>
      <c r="L251" s="1088"/>
      <c r="M251" s="1088"/>
      <c r="N251" s="1087"/>
      <c r="O251" s="1087"/>
      <c r="P251" s="1087"/>
      <c r="Q251" s="1087"/>
    </row>
    <row r="252" spans="1:17">
      <c r="A252" s="1087"/>
      <c r="B252" s="1087"/>
      <c r="C252" s="1087"/>
      <c r="D252" s="1087"/>
      <c r="E252" s="1088"/>
      <c r="F252" s="1088"/>
      <c r="G252" s="1088"/>
      <c r="H252" s="1088"/>
      <c r="I252" s="1088"/>
      <c r="J252" s="1088"/>
      <c r="K252" s="1088"/>
      <c r="L252" s="1088"/>
      <c r="M252" s="1088"/>
      <c r="N252" s="1087"/>
      <c r="O252" s="1087"/>
      <c r="P252" s="1087"/>
      <c r="Q252" s="1087"/>
    </row>
    <row r="253" spans="1:17">
      <c r="A253" s="1087"/>
      <c r="B253" s="1087"/>
      <c r="C253" s="1087"/>
      <c r="D253" s="1087"/>
      <c r="E253" s="1088"/>
      <c r="F253" s="1088"/>
      <c r="G253" s="1088"/>
      <c r="H253" s="1088"/>
      <c r="I253" s="1088"/>
      <c r="J253" s="1088"/>
      <c r="K253" s="1088"/>
      <c r="L253" s="1088"/>
      <c r="M253" s="1088"/>
      <c r="N253" s="1087"/>
      <c r="O253" s="1087"/>
      <c r="P253" s="1087"/>
      <c r="Q253" s="1087"/>
    </row>
    <row r="254" spans="1:17">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2:J112"/>
    <mergeCell ref="E112:F112"/>
    <mergeCell ref="G106:H106"/>
    <mergeCell ref="E108:F108"/>
    <mergeCell ref="E17:E18"/>
    <mergeCell ref="F17:F18"/>
  </mergeCells>
  <phoneticPr fontId="3" type="noConversion"/>
  <conditionalFormatting sqref="E63:J63">
    <cfRule type="cellIs" dxfId="254" priority="39" stopIfTrue="1" operator="notEqual">
      <formula>0</formula>
    </cfRule>
  </conditionalFormatting>
  <conditionalFormatting sqref="E103:J103">
    <cfRule type="cellIs" dxfId="253" priority="25" stopIfTrue="1" operator="notEqual">
      <formula>0</formula>
    </cfRule>
  </conditionalFormatting>
  <conditionalFormatting sqref="G105:H105 B105">
    <cfRule type="cellIs" dxfId="252" priority="23" stopIfTrue="1" operator="equal">
      <formula>0</formula>
    </cfRule>
  </conditionalFormatting>
  <conditionalFormatting sqref="I112 E108">
    <cfRule type="cellIs" dxfId="251" priority="22" stopIfTrue="1" operator="equal">
      <formula>0</formula>
    </cfRule>
  </conditionalFormatting>
  <conditionalFormatting sqref="J105">
    <cfRule type="cellIs" dxfId="250" priority="21" stopIfTrue="1" operator="equal">
      <formula>0</formula>
    </cfRule>
  </conditionalFormatting>
  <conditionalFormatting sqref="E112:F112">
    <cfRule type="cellIs" dxfId="249" priority="20" stopIfTrue="1" operator="equal">
      <formula>0</formula>
    </cfRule>
  </conditionalFormatting>
  <conditionalFormatting sqref="E15">
    <cfRule type="cellIs" dxfId="248" priority="15" stopIfTrue="1" operator="equal">
      <formula>98</formula>
    </cfRule>
    <cfRule type="cellIs" dxfId="247" priority="16" stopIfTrue="1" operator="equal">
      <formula>96</formula>
    </cfRule>
    <cfRule type="cellIs" dxfId="246" priority="17" stopIfTrue="1" operator="equal">
      <formula>42</formula>
    </cfRule>
    <cfRule type="cellIs" dxfId="237" priority="18" stopIfTrue="1" operator="equal">
      <formula>97</formula>
    </cfRule>
    <cfRule type="cellIs" dxfId="236" priority="19" stopIfTrue="1" operator="equal">
      <formula>33</formula>
    </cfRule>
  </conditionalFormatting>
  <conditionalFormatting sqref="F15">
    <cfRule type="cellIs" dxfId="245" priority="10" stopIfTrue="1" operator="equal">
      <formula>"Чужди средства"</formula>
    </cfRule>
    <cfRule type="cellIs" dxfId="244" priority="11" stopIfTrue="1" operator="equal">
      <formula>"СЕС - ДМП"</formula>
    </cfRule>
    <cfRule type="cellIs" dxfId="243" priority="12" stopIfTrue="1" operator="equal">
      <formula>"СЕС - РА"</formula>
    </cfRule>
    <cfRule type="cellIs" dxfId="235" priority="13" stopIfTrue="1" operator="equal">
      <formula>"СЕС - ДЕС"</formula>
    </cfRule>
    <cfRule type="cellIs" dxfId="234" priority="14" stopIfTrue="1" operator="equal">
      <formula>"СЕС - КСФ"</formula>
    </cfRule>
  </conditionalFormatting>
  <conditionalFormatting sqref="B103">
    <cfRule type="cellIs" dxfId="242" priority="9" stopIfTrue="1" operator="notEqual">
      <formula>0</formula>
    </cfRule>
  </conditionalFormatting>
  <conditionalFormatting sqref="I11:J11">
    <cfRule type="cellIs" dxfId="241" priority="1" stopIfTrue="1" operator="between">
      <formula>1000000000000</formula>
      <formula>9999999999999990</formula>
    </cfRule>
    <cfRule type="cellIs" dxfId="240" priority="2" stopIfTrue="1" operator="between">
      <formula>10000000000</formula>
      <formula>999999999999</formula>
    </cfRule>
    <cfRule type="cellIs" dxfId="239" priority="3" stopIfTrue="1" operator="between">
      <formula>1000000</formula>
      <formula>99999999</formula>
    </cfRule>
    <cfRule type="cellIs" dxfId="238" priority="4" stopIfTrue="1" operator="between">
      <formula>100</formula>
      <formula>9999</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G52:J52">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ageMargins left="0.15748031496062992" right="0.15748031496062992" top="0.23" bottom="0.23" header="0.15748031496062992" footer="0.15748031496062992"/>
  <pageSetup paperSize="9" scale="74" orientation="landscape" r:id="rId45"/>
  <headerFooter alignWithMargins="0"/>
  <rowBreaks count="1" manualBreakCount="1">
    <brk id="53" min="1" max="9" man="1"/>
  </rowBreaks>
  <legacyDrawing r:id="rId46"/>
</worksheet>
</file>

<file path=xl/worksheets/sheet3.xml><?xml version="1.0" encoding="utf-8"?>
<worksheet xmlns="http://schemas.openxmlformats.org/spreadsheetml/2006/main" xmlns:r="http://schemas.openxmlformats.org/officeDocument/2006/relationships">
  <sheetPr codeName="Sheet4"/>
  <dimension ref="A1:BM734"/>
  <sheetViews>
    <sheetView topLeftCell="P44" zoomScale="75" zoomScaleNormal="75" zoomScaleSheetLayoutView="75" workbookViewId="0">
      <selection activeCell="O44" sqref="A1:O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5" width="17.140625" style="43" hidden="1" customWidth="1"/>
    <col min="16" max="31" width="9.140625" style="43" customWidth="1"/>
    <col min="32" max="16384" width="9.140625" style="43"/>
  </cols>
  <sheetData>
    <row r="1" spans="1:11" ht="18" hidden="1" customHeight="1">
      <c r="A1" s="43" t="s">
        <v>340</v>
      </c>
      <c r="B1" s="44" t="s">
        <v>341</v>
      </c>
      <c r="C1" s="44" t="s">
        <v>342</v>
      </c>
      <c r="D1" s="45" t="s">
        <v>343</v>
      </c>
      <c r="E1" s="44" t="s">
        <v>344</v>
      </c>
      <c r="F1" s="44" t="s">
        <v>345</v>
      </c>
      <c r="G1" s="46" t="s">
        <v>1089</v>
      </c>
      <c r="H1" s="43" t="s">
        <v>346</v>
      </c>
      <c r="I1" s="43" t="s">
        <v>346</v>
      </c>
      <c r="J1" s="43" t="s">
        <v>346</v>
      </c>
      <c r="K1" s="46" t="s">
        <v>1053</v>
      </c>
    </row>
    <row r="2" spans="1:11" ht="18" customHeight="1">
      <c r="K2" s="46">
        <v>1</v>
      </c>
    </row>
    <row r="3" spans="1:11">
      <c r="E3" s="47"/>
      <c r="K3" s="180">
        <v>1</v>
      </c>
    </row>
    <row r="4" spans="1:11">
      <c r="E4" s="48"/>
      <c r="K4" s="180">
        <v>1</v>
      </c>
    </row>
    <row r="5" spans="1:11">
      <c r="E5" s="44" t="s">
        <v>749</v>
      </c>
      <c r="F5" s="44" t="s">
        <v>749</v>
      </c>
      <c r="K5" s="180">
        <v>1</v>
      </c>
    </row>
    <row r="6" spans="1:11">
      <c r="C6" s="49"/>
      <c r="D6" s="50"/>
      <c r="E6" s="48"/>
      <c r="F6" s="44" t="s">
        <v>749</v>
      </c>
      <c r="K6" s="180">
        <v>1</v>
      </c>
    </row>
    <row r="7" spans="1:11" ht="42" customHeight="1">
      <c r="B7" s="2177" t="str">
        <f>OTCHET!B7</f>
        <v>ОТЧЕТНИ ДАННИ ПО ЕБК ЗА ИЗПЪЛНЕНИЕТО НА БЮДЖЕТА</v>
      </c>
      <c r="C7" s="2178"/>
      <c r="D7" s="2178"/>
      <c r="F7" s="51"/>
      <c r="K7" s="180">
        <v>1</v>
      </c>
    </row>
    <row r="8" spans="1:11">
      <c r="C8" s="49"/>
      <c r="D8" s="50"/>
      <c r="E8" s="51" t="s">
        <v>750</v>
      </c>
      <c r="F8" s="51" t="s">
        <v>649</v>
      </c>
      <c r="K8" s="180">
        <v>1</v>
      </c>
    </row>
    <row r="9" spans="1:11" ht="36.75" customHeight="1" thickBot="1">
      <c r="B9" s="2179" t="str">
        <f>OTCHET!B9</f>
        <v>ОБЛАСТНА АДМИНИСТРАЦИЯ-ПЛЕВЕН</v>
      </c>
      <c r="C9" s="2180"/>
      <c r="D9" s="2180"/>
      <c r="E9" s="52">
        <f>OTCHET!$E9</f>
        <v>42736</v>
      </c>
      <c r="F9" s="53">
        <f>OTCHET!$F9</f>
        <v>43100</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179" t="str">
        <f>OTCHET!B12</f>
        <v xml:space="preserve">Министерски съвет </v>
      </c>
      <c r="C12" s="2180"/>
      <c r="D12" s="2180"/>
      <c r="E12" s="51" t="s">
        <v>751</v>
      </c>
      <c r="F12" s="56" t="str">
        <f>OTCHET!$F12</f>
        <v>0300</v>
      </c>
      <c r="K12" s="180">
        <v>1</v>
      </c>
    </row>
    <row r="13" spans="1:11" ht="21.75" thickTop="1">
      <c r="B13" s="6" t="str">
        <f>OTCHET!B13</f>
        <v xml:space="preserve">                                             (наименование на първостепенния разпоредител с бюджет)</v>
      </c>
      <c r="E13" s="57" t="s">
        <v>752</v>
      </c>
      <c r="F13" s="58" t="s">
        <v>749</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753</v>
      </c>
      <c r="K18" s="180">
        <v>1</v>
      </c>
    </row>
    <row r="19" spans="1:11" ht="21.75" thickBot="1">
      <c r="A19" s="59"/>
      <c r="B19" s="60"/>
      <c r="C19" s="2183" t="s">
        <v>754</v>
      </c>
      <c r="D19" s="2099"/>
      <c r="E19" s="61" t="s">
        <v>755</v>
      </c>
      <c r="F19" s="288" t="s">
        <v>756</v>
      </c>
      <c r="G19" s="203"/>
      <c r="H19" s="203"/>
      <c r="I19" s="203"/>
      <c r="J19" s="65"/>
      <c r="K19" s="180">
        <v>1</v>
      </c>
    </row>
    <row r="20" spans="1:11" ht="45.75" thickBot="1">
      <c r="B20" s="62" t="s">
        <v>703</v>
      </c>
      <c r="C20" s="2098" t="s">
        <v>1054</v>
      </c>
      <c r="D20" s="2097"/>
      <c r="E20" s="63">
        <v>2017</v>
      </c>
      <c r="F20" s="174" t="s">
        <v>1036</v>
      </c>
      <c r="G20" s="174" t="s">
        <v>1087</v>
      </c>
      <c r="H20" s="174" t="s">
        <v>1088</v>
      </c>
      <c r="I20" s="289" t="s">
        <v>1309</v>
      </c>
      <c r="J20" s="290" t="s">
        <v>1310</v>
      </c>
      <c r="K20" s="181">
        <v>1</v>
      </c>
    </row>
    <row r="21" spans="1:11" ht="21.75" thickBot="1">
      <c r="B21" s="64"/>
      <c r="C21" s="2094" t="s">
        <v>758</v>
      </c>
      <c r="D21" s="2095"/>
      <c r="E21" s="16" t="s">
        <v>347</v>
      </c>
      <c r="F21" s="16" t="s">
        <v>348</v>
      </c>
      <c r="G21" s="16" t="s">
        <v>1051</v>
      </c>
      <c r="H21" s="210" t="s">
        <v>1052</v>
      </c>
      <c r="I21" s="16" t="s">
        <v>1024</v>
      </c>
      <c r="J21" s="210" t="s">
        <v>1311</v>
      </c>
      <c r="K21" s="181">
        <v>1</v>
      </c>
    </row>
    <row r="22" spans="1:11" s="66" customFormat="1">
      <c r="A22" s="66">
        <v>5</v>
      </c>
      <c r="B22" s="67">
        <v>100</v>
      </c>
      <c r="C22" s="2181" t="s">
        <v>759</v>
      </c>
      <c r="D22" s="2182"/>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30" t="s">
        <v>761</v>
      </c>
      <c r="D23" s="2131"/>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10" t="s">
        <v>766</v>
      </c>
      <c r="D24" s="2145"/>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30" t="s">
        <v>1306</v>
      </c>
      <c r="D25" s="2131"/>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30" t="s">
        <v>774</v>
      </c>
      <c r="D26" s="2131"/>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30" t="s">
        <v>1055</v>
      </c>
      <c r="D27" s="2131"/>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30" t="s">
        <v>785</v>
      </c>
      <c r="D28" s="2131"/>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30" t="s">
        <v>788</v>
      </c>
      <c r="D29" s="2131"/>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30" t="s">
        <v>791</v>
      </c>
      <c r="D30" s="2131"/>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30" t="s">
        <v>792</v>
      </c>
      <c r="D31" s="2131"/>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30" t="s">
        <v>798</v>
      </c>
      <c r="D32" s="2131"/>
      <c r="E32" s="185">
        <f>OTCHET!$E72</f>
        <v>0</v>
      </c>
      <c r="F32" s="185">
        <f>OTCHET!$F72</f>
        <v>0</v>
      </c>
      <c r="G32" s="71">
        <f>OTCHET!$G72</f>
        <v>0</v>
      </c>
      <c r="H32" s="71">
        <f>OTCHET!$H72</f>
        <v>0</v>
      </c>
      <c r="I32" s="71">
        <f>OTCHET!$I72</f>
        <v>0</v>
      </c>
      <c r="J32" s="71">
        <f>OTCHET!$J72</f>
        <v>0</v>
      </c>
      <c r="K32" s="176" t="str">
        <f t="shared" si="0"/>
        <v/>
      </c>
    </row>
    <row r="33" spans="1:31" s="69" customFormat="1">
      <c r="A33" s="69">
        <v>235</v>
      </c>
      <c r="B33" s="70">
        <v>1900</v>
      </c>
      <c r="C33" s="2130" t="s">
        <v>799</v>
      </c>
      <c r="D33" s="2131"/>
      <c r="E33" s="185">
        <f>OTCHET!$E73</f>
        <v>0</v>
      </c>
      <c r="F33" s="185">
        <f>OTCHET!$F73</f>
        <v>0</v>
      </c>
      <c r="G33" s="71">
        <f>OTCHET!$G73</f>
        <v>0</v>
      </c>
      <c r="H33" s="71">
        <f>OTCHET!$H73</f>
        <v>0</v>
      </c>
      <c r="I33" s="71">
        <f>OTCHET!$I73</f>
        <v>0</v>
      </c>
      <c r="J33" s="71">
        <f>OTCHET!$J73</f>
        <v>0</v>
      </c>
      <c r="K33" s="176" t="str">
        <f t="shared" si="0"/>
        <v/>
      </c>
    </row>
    <row r="34" spans="1:31" s="69" customFormat="1">
      <c r="A34" s="69">
        <v>255</v>
      </c>
      <c r="B34" s="70">
        <v>2000</v>
      </c>
      <c r="C34" s="2130" t="s">
        <v>800</v>
      </c>
      <c r="D34" s="2131"/>
      <c r="E34" s="185">
        <f>OTCHET!$E74</f>
        <v>0</v>
      </c>
      <c r="F34" s="185">
        <f>OTCHET!$F74</f>
        <v>0</v>
      </c>
      <c r="G34" s="71">
        <f>OTCHET!$G74</f>
        <v>0</v>
      </c>
      <c r="H34" s="71">
        <f>OTCHET!$H74</f>
        <v>0</v>
      </c>
      <c r="I34" s="71">
        <f>OTCHET!$I74</f>
        <v>0</v>
      </c>
      <c r="J34" s="71">
        <f>OTCHET!$J74</f>
        <v>0</v>
      </c>
      <c r="K34" s="176" t="str">
        <f t="shared" si="0"/>
        <v/>
      </c>
    </row>
    <row r="35" spans="1:31" s="69" customFormat="1">
      <c r="A35" s="69">
        <v>265</v>
      </c>
      <c r="B35" s="70">
        <v>2400</v>
      </c>
      <c r="C35" s="2130" t="s">
        <v>801</v>
      </c>
      <c r="D35" s="2131"/>
      <c r="E35" s="185">
        <f>OTCHET!$E75</f>
        <v>110000</v>
      </c>
      <c r="F35" s="185">
        <f>OTCHET!$F75</f>
        <v>63435</v>
      </c>
      <c r="G35" s="71">
        <f>OTCHET!$G75</f>
        <v>63435</v>
      </c>
      <c r="H35" s="71">
        <f>OTCHET!$H75</f>
        <v>0</v>
      </c>
      <c r="I35" s="71">
        <f>OTCHET!$I75</f>
        <v>0</v>
      </c>
      <c r="J35" s="71">
        <f>OTCHET!$J75</f>
        <v>0</v>
      </c>
      <c r="K35" s="176">
        <f t="shared" si="0"/>
        <v>1</v>
      </c>
    </row>
    <row r="36" spans="1:31" s="69" customFormat="1">
      <c r="A36" s="74">
        <v>350</v>
      </c>
      <c r="B36" s="75">
        <v>2500</v>
      </c>
      <c r="C36" s="2124" t="s">
        <v>816</v>
      </c>
      <c r="D36" s="2125"/>
      <c r="E36" s="185">
        <f>OTCHET!$E90</f>
        <v>8000</v>
      </c>
      <c r="F36" s="185">
        <f>OTCHET!$F90</f>
        <v>5187</v>
      </c>
      <c r="G36" s="71">
        <f>OTCHET!$G90</f>
        <v>5187</v>
      </c>
      <c r="H36" s="71">
        <f>OTCHET!$H90</f>
        <v>0</v>
      </c>
      <c r="I36" s="71">
        <f>OTCHET!$I90</f>
        <v>0</v>
      </c>
      <c r="J36" s="71">
        <f>OTCHET!$J90</f>
        <v>0</v>
      </c>
      <c r="K36" s="176">
        <f t="shared" si="0"/>
        <v>1</v>
      </c>
    </row>
    <row r="37" spans="1:31" s="69" customFormat="1">
      <c r="A37" s="76">
        <v>360</v>
      </c>
      <c r="B37" s="70">
        <v>2600</v>
      </c>
      <c r="C37" s="2124" t="s">
        <v>394</v>
      </c>
      <c r="D37" s="2125"/>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130" t="s">
        <v>395</v>
      </c>
      <c r="D38" s="2131"/>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130" t="s">
        <v>832</v>
      </c>
      <c r="D39" s="2131"/>
      <c r="E39" s="185">
        <f>OTCHET!$E108</f>
        <v>0</v>
      </c>
      <c r="F39" s="185">
        <f>OTCHET!$F108</f>
        <v>0</v>
      </c>
      <c r="G39" s="71">
        <f>OTCHET!$G108</f>
        <v>0</v>
      </c>
      <c r="H39" s="71">
        <f>OTCHET!$H108</f>
        <v>0</v>
      </c>
      <c r="I39" s="71">
        <f>OTCHET!$I108</f>
        <v>0</v>
      </c>
      <c r="J39" s="71">
        <f>OTCHET!$J108</f>
        <v>0</v>
      </c>
      <c r="K39" s="176" t="str">
        <f t="shared" si="0"/>
        <v/>
      </c>
    </row>
    <row r="40" spans="1:31" s="69" customFormat="1">
      <c r="A40" s="76">
        <v>470</v>
      </c>
      <c r="B40" s="70">
        <v>3600</v>
      </c>
      <c r="C40" s="2130" t="s">
        <v>835</v>
      </c>
      <c r="D40" s="2131"/>
      <c r="E40" s="185">
        <f>OTCHET!$E112</f>
        <v>14385</v>
      </c>
      <c r="F40" s="185">
        <f>OTCHET!$F112</f>
        <v>1685</v>
      </c>
      <c r="G40" s="71">
        <f>OTCHET!$G112</f>
        <v>1685</v>
      </c>
      <c r="H40" s="71">
        <f>OTCHET!$H112</f>
        <v>0</v>
      </c>
      <c r="I40" s="71">
        <f>OTCHET!$I112</f>
        <v>0</v>
      </c>
      <c r="J40" s="71">
        <f>OTCHET!$J112</f>
        <v>0</v>
      </c>
      <c r="K40" s="176">
        <f t="shared" si="0"/>
        <v>1</v>
      </c>
    </row>
    <row r="41" spans="1:31" s="69" customFormat="1">
      <c r="A41" s="76">
        <v>495</v>
      </c>
      <c r="B41" s="70">
        <v>3700</v>
      </c>
      <c r="C41" s="2130" t="s">
        <v>840</v>
      </c>
      <c r="D41" s="2131"/>
      <c r="E41" s="185">
        <f>OTCHET!$E120</f>
        <v>0</v>
      </c>
      <c r="F41" s="185">
        <f>OTCHET!$F120</f>
        <v>-10672</v>
      </c>
      <c r="G41" s="71">
        <f>OTCHET!$G120</f>
        <v>-8743</v>
      </c>
      <c r="H41" s="71">
        <f>OTCHET!$H120</f>
        <v>0</v>
      </c>
      <c r="I41" s="71">
        <f>OTCHET!$I120</f>
        <v>-1929</v>
      </c>
      <c r="J41" s="71">
        <f>OTCHET!$J120</f>
        <v>0</v>
      </c>
      <c r="K41" s="176">
        <f t="shared" si="0"/>
        <v>1</v>
      </c>
    </row>
    <row r="42" spans="1:31" s="80" customFormat="1" ht="21.75" thickBot="1">
      <c r="A42" s="77">
        <v>515</v>
      </c>
      <c r="B42" s="70">
        <v>4000</v>
      </c>
      <c r="C42" s="78" t="s">
        <v>844</v>
      </c>
      <c r="D42" s="186"/>
      <c r="E42" s="185">
        <f>OTCHET!$E124</f>
        <v>150000</v>
      </c>
      <c r="F42" s="185">
        <f>OTCHET!$F124</f>
        <v>0</v>
      </c>
      <c r="G42" s="71">
        <f>OTCHET!$G124</f>
        <v>0</v>
      </c>
      <c r="H42" s="71">
        <f>OTCHET!$H124</f>
        <v>0</v>
      </c>
      <c r="I42" s="71">
        <f>OTCHET!$I124</f>
        <v>0</v>
      </c>
      <c r="J42" s="71">
        <f>OTCHET!$J124</f>
        <v>0</v>
      </c>
      <c r="K42" s="176">
        <f t="shared" si="0"/>
        <v>1</v>
      </c>
      <c r="L42" s="79"/>
      <c r="M42" s="79"/>
      <c r="N42" s="79"/>
      <c r="O42" s="79"/>
      <c r="P42" s="79"/>
      <c r="Q42" s="79"/>
      <c r="R42" s="79"/>
      <c r="S42" s="79"/>
      <c r="T42" s="79"/>
      <c r="U42" s="79"/>
      <c r="V42" s="79"/>
      <c r="W42" s="79"/>
      <c r="AD42" s="81"/>
      <c r="AE42" s="81"/>
    </row>
    <row r="43" spans="1:31" s="69" customFormat="1">
      <c r="A43" s="76">
        <v>540</v>
      </c>
      <c r="B43" s="70">
        <v>4100</v>
      </c>
      <c r="C43" s="2130" t="s">
        <v>496</v>
      </c>
      <c r="D43" s="2131"/>
      <c r="E43" s="185">
        <f>OTCHET!$E136</f>
        <v>0</v>
      </c>
      <c r="F43" s="185">
        <f>OTCHET!$F136</f>
        <v>0</v>
      </c>
      <c r="G43" s="71">
        <f>OTCHET!$G136</f>
        <v>0</v>
      </c>
      <c r="H43" s="71">
        <f>OTCHET!$H136</f>
        <v>0</v>
      </c>
      <c r="I43" s="71">
        <f>OTCHET!$I136</f>
        <v>0</v>
      </c>
      <c r="J43" s="71">
        <f>OTCHET!$J136</f>
        <v>0</v>
      </c>
      <c r="K43" s="176" t="str">
        <f t="shared" si="0"/>
        <v/>
      </c>
      <c r="L43" s="82"/>
    </row>
    <row r="44" spans="1:31" s="69" customFormat="1">
      <c r="A44" s="76">
        <v>550</v>
      </c>
      <c r="B44" s="70">
        <v>4200</v>
      </c>
      <c r="C44" s="2130" t="s">
        <v>497</v>
      </c>
      <c r="D44" s="2131"/>
      <c r="E44" s="185">
        <f>OTCHET!$E137</f>
        <v>0</v>
      </c>
      <c r="F44" s="185">
        <f>OTCHET!$F137</f>
        <v>0</v>
      </c>
      <c r="G44" s="71">
        <f>OTCHET!$G137</f>
        <v>0</v>
      </c>
      <c r="H44" s="71">
        <f>OTCHET!$H137</f>
        <v>0</v>
      </c>
      <c r="I44" s="71">
        <f>OTCHET!$I137</f>
        <v>0</v>
      </c>
      <c r="J44" s="71">
        <f>OTCHET!$J137</f>
        <v>0</v>
      </c>
      <c r="K44" s="176" t="str">
        <f t="shared" si="0"/>
        <v/>
      </c>
      <c r="L44" s="82"/>
    </row>
    <row r="45" spans="1:31" s="69" customFormat="1">
      <c r="A45" s="76">
        <v>560</v>
      </c>
      <c r="B45" s="70" t="s">
        <v>498</v>
      </c>
      <c r="C45" s="2130" t="s">
        <v>13</v>
      </c>
      <c r="D45" s="2131"/>
      <c r="E45" s="185">
        <f>OTCHET!$E138</f>
        <v>0</v>
      </c>
      <c r="F45" s="185">
        <f>OTCHET!$F138</f>
        <v>0</v>
      </c>
      <c r="G45" s="71">
        <f>OTCHET!$G138</f>
        <v>0</v>
      </c>
      <c r="H45" s="71">
        <f>OTCHET!$H138</f>
        <v>0</v>
      </c>
      <c r="I45" s="71">
        <f>OTCHET!$I138</f>
        <v>0</v>
      </c>
      <c r="J45" s="71">
        <f>OTCHET!$J138</f>
        <v>0</v>
      </c>
      <c r="K45" s="176" t="str">
        <f t="shared" si="0"/>
        <v/>
      </c>
      <c r="L45" s="82"/>
    </row>
    <row r="46" spans="1:31" s="69" customFormat="1">
      <c r="A46" s="76">
        <v>575</v>
      </c>
      <c r="B46" s="70">
        <v>4600</v>
      </c>
      <c r="C46" s="2130" t="s">
        <v>16</v>
      </c>
      <c r="D46" s="2131"/>
      <c r="E46" s="189">
        <f>OTCHET!$E141</f>
        <v>0</v>
      </c>
      <c r="F46" s="189">
        <f>OTCHET!$F141</f>
        <v>0</v>
      </c>
      <c r="G46" s="112">
        <f>OTCHET!$G141</f>
        <v>0</v>
      </c>
      <c r="H46" s="112">
        <f>OTCHET!$H141</f>
        <v>0</v>
      </c>
      <c r="I46" s="112">
        <f>OTCHET!$I141</f>
        <v>0</v>
      </c>
      <c r="J46" s="112">
        <f>OTCHET!$J141</f>
        <v>0</v>
      </c>
      <c r="K46" s="176" t="str">
        <f t="shared" si="0"/>
        <v/>
      </c>
    </row>
    <row r="47" spans="1:31" s="69" customFormat="1">
      <c r="A47" s="76">
        <v>575</v>
      </c>
      <c r="B47" s="70">
        <v>4700</v>
      </c>
      <c r="C47" s="2130" t="s">
        <v>2169</v>
      </c>
      <c r="D47" s="2131"/>
      <c r="E47" s="185">
        <f>OTCHET!$E940</f>
        <v>0</v>
      </c>
      <c r="F47" s="185">
        <f>OTCHET!$F150</f>
        <v>0</v>
      </c>
      <c r="G47" s="71">
        <f>OTCHET!$G150</f>
        <v>0</v>
      </c>
      <c r="H47" s="71">
        <f>OTCHET!$H150</f>
        <v>0</v>
      </c>
      <c r="I47" s="71">
        <f>OTCHET!$I150</f>
        <v>0</v>
      </c>
      <c r="J47" s="71">
        <f>OTCHET!$J150</f>
        <v>0</v>
      </c>
      <c r="K47" s="176" t="str">
        <f t="shared" si="0"/>
        <v/>
      </c>
    </row>
    <row r="48" spans="1:31" s="69" customFormat="1" ht="21.75" thickBot="1">
      <c r="A48" s="76">
        <v>575</v>
      </c>
      <c r="B48" s="70">
        <v>4800</v>
      </c>
      <c r="C48" s="2175" t="s">
        <v>572</v>
      </c>
      <c r="D48" s="2176"/>
      <c r="E48" s="234">
        <f>OTCHET!$E159</f>
        <v>0</v>
      </c>
      <c r="F48" s="234">
        <f>OTCHET!$F159</f>
        <v>0</v>
      </c>
      <c r="G48" s="235">
        <f>OTCHET!$G159</f>
        <v>0</v>
      </c>
      <c r="H48" s="235">
        <f>OTCHET!$H159</f>
        <v>0</v>
      </c>
      <c r="I48" s="235">
        <f>OTCHET!$I159</f>
        <v>0</v>
      </c>
      <c r="J48" s="235">
        <f>OTCHET!$J159</f>
        <v>0</v>
      </c>
      <c r="K48" s="176" t="str">
        <f t="shared" si="0"/>
        <v/>
      </c>
    </row>
    <row r="49" spans="1:15" s="59" customFormat="1" ht="21.75" thickBot="1">
      <c r="A49" s="83">
        <v>620</v>
      </c>
      <c r="B49" s="84"/>
      <c r="C49" s="85"/>
      <c r="D49" s="187" t="s">
        <v>500</v>
      </c>
      <c r="E49" s="86">
        <f>OTCHET!$E168</f>
        <v>282385</v>
      </c>
      <c r="F49" s="86">
        <f>OTCHET!$F168</f>
        <v>59635</v>
      </c>
      <c r="G49" s="86">
        <f>OTCHET!$G168</f>
        <v>61564</v>
      </c>
      <c r="H49" s="86">
        <f>OTCHET!$H168</f>
        <v>0</v>
      </c>
      <c r="I49" s="86">
        <f>OTCHET!$I168</f>
        <v>-1929</v>
      </c>
      <c r="J49" s="86">
        <f>OTCHET!$J168</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1:15" s="59" customFormat="1">
      <c r="B55" s="44"/>
      <c r="C55" s="49"/>
      <c r="D55" s="50"/>
      <c r="E55" s="93" t="s">
        <v>750</v>
      </c>
      <c r="F55" s="93" t="s">
        <v>649</v>
      </c>
      <c r="G55" s="43"/>
      <c r="H55" s="87"/>
      <c r="I55" s="87"/>
      <c r="J55" s="87"/>
      <c r="K55" s="182">
        <v>1</v>
      </c>
      <c r="L55" s="87"/>
    </row>
    <row r="56" spans="1:15" s="59" customFormat="1" ht="38.25" customHeight="1" thickBot="1">
      <c r="B56" s="2092" t="str">
        <f>$B$9</f>
        <v>ОБЛАСТНА АДМИНИСТРАЦИЯ-ПЛЕВЕН</v>
      </c>
      <c r="C56" s="2093"/>
      <c r="D56" s="2093"/>
      <c r="E56" s="95">
        <f>$E$9</f>
        <v>42736</v>
      </c>
      <c r="F56" s="96">
        <f>$F$9</f>
        <v>43100</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092" t="str">
        <f>$B$12</f>
        <v xml:space="preserve">Министерски съвет </v>
      </c>
      <c r="C59" s="2093"/>
      <c r="D59" s="2093"/>
      <c r="E59" s="92" t="s">
        <v>751</v>
      </c>
      <c r="F59" s="99" t="str">
        <f>$F$12</f>
        <v>0300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752</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753</v>
      </c>
      <c r="K62" s="182">
        <v>1</v>
      </c>
      <c r="L62" s="87"/>
    </row>
    <row r="63" spans="1:15" s="59" customFormat="1" ht="21" customHeight="1" thickBot="1">
      <c r="B63" s="100"/>
      <c r="C63" s="2171" t="s">
        <v>686</v>
      </c>
      <c r="D63" s="2172"/>
      <c r="E63" s="61" t="s">
        <v>755</v>
      </c>
      <c r="F63" s="288" t="s">
        <v>756</v>
      </c>
      <c r="G63" s="203"/>
      <c r="H63" s="203"/>
      <c r="I63" s="203"/>
      <c r="J63" s="65"/>
      <c r="K63" s="182">
        <v>1</v>
      </c>
      <c r="L63" s="2165" t="s">
        <v>2202</v>
      </c>
      <c r="M63" s="2165" t="s">
        <v>2203</v>
      </c>
      <c r="N63" s="2165" t="s">
        <v>2204</v>
      </c>
      <c r="O63" s="2165" t="s">
        <v>2205</v>
      </c>
    </row>
    <row r="64" spans="1:15" s="59" customFormat="1" ht="49.5" customHeight="1" thickBot="1">
      <c r="B64" s="100" t="s">
        <v>703</v>
      </c>
      <c r="C64" s="2098" t="s">
        <v>1056</v>
      </c>
      <c r="D64" s="2168"/>
      <c r="E64" s="63">
        <v>2017</v>
      </c>
      <c r="F64" s="174" t="s">
        <v>1036</v>
      </c>
      <c r="G64" s="174" t="s">
        <v>1087</v>
      </c>
      <c r="H64" s="174" t="s">
        <v>1088</v>
      </c>
      <c r="I64" s="289" t="s">
        <v>1309</v>
      </c>
      <c r="J64" s="290" t="s">
        <v>1310</v>
      </c>
      <c r="K64" s="182">
        <v>1</v>
      </c>
      <c r="L64" s="2173"/>
      <c r="M64" s="2173"/>
      <c r="N64" s="2166"/>
      <c r="O64" s="2166"/>
    </row>
    <row r="65" spans="1:15" s="59" customFormat="1" ht="21.75" thickBot="1">
      <c r="B65" s="101"/>
      <c r="C65" s="2169" t="s">
        <v>502</v>
      </c>
      <c r="D65" s="2170"/>
      <c r="E65" s="16" t="s">
        <v>347</v>
      </c>
      <c r="F65" s="16" t="s">
        <v>348</v>
      </c>
      <c r="G65" s="16" t="s">
        <v>1051</v>
      </c>
      <c r="H65" s="210" t="s">
        <v>1052</v>
      </c>
      <c r="I65" s="16" t="s">
        <v>1024</v>
      </c>
      <c r="J65" s="210" t="s">
        <v>1311</v>
      </c>
      <c r="K65" s="182">
        <v>1</v>
      </c>
      <c r="L65" s="2174"/>
      <c r="M65" s="2174"/>
      <c r="N65" s="2167"/>
      <c r="O65" s="2167"/>
    </row>
    <row r="66" spans="1:15" s="69" customFormat="1" ht="34.5" customHeight="1">
      <c r="A66" s="76">
        <v>5</v>
      </c>
      <c r="B66" s="67">
        <v>100</v>
      </c>
      <c r="C66" s="2153" t="s">
        <v>503</v>
      </c>
      <c r="D66" s="2138"/>
      <c r="E66" s="184">
        <f>OTCHET!$E186</f>
        <v>324099</v>
      </c>
      <c r="F66" s="184">
        <f>OTCHET!$F186</f>
        <v>323058</v>
      </c>
      <c r="G66" s="68">
        <f>OTCHET!$G186</f>
        <v>275851</v>
      </c>
      <c r="H66" s="68">
        <f>OTCHET!$H186</f>
        <v>0</v>
      </c>
      <c r="I66" s="68">
        <f>OTCHET!$I186</f>
        <v>0</v>
      </c>
      <c r="J66" s="68">
        <f>OTCHET!$J186</f>
        <v>47207</v>
      </c>
      <c r="K66" s="176">
        <f t="shared" ref="K66:K95" si="1">(IF(E66&lt;&gt;0,$K$2,IF(F66&lt;&gt;0,$K$2,"")))</f>
        <v>1</v>
      </c>
      <c r="L66" s="102"/>
      <c r="M66" s="204"/>
      <c r="N66" s="102"/>
      <c r="O66" s="103"/>
    </row>
    <row r="67" spans="1:15" s="69" customFormat="1">
      <c r="A67" s="76">
        <v>35</v>
      </c>
      <c r="B67" s="70">
        <v>200</v>
      </c>
      <c r="C67" s="2124" t="s">
        <v>506</v>
      </c>
      <c r="D67" s="2125"/>
      <c r="E67" s="185">
        <f>OTCHET!$E189</f>
        <v>127384</v>
      </c>
      <c r="F67" s="185">
        <f>OTCHET!$F189</f>
        <v>116609</v>
      </c>
      <c r="G67" s="71">
        <f>OTCHET!$G189</f>
        <v>99983</v>
      </c>
      <c r="H67" s="71">
        <f>OTCHET!$H189</f>
        <v>0</v>
      </c>
      <c r="I67" s="71">
        <f>OTCHET!$I189</f>
        <v>207</v>
      </c>
      <c r="J67" s="71">
        <f>OTCHET!$J189</f>
        <v>16419</v>
      </c>
      <c r="K67" s="176">
        <f t="shared" si="1"/>
        <v>1</v>
      </c>
      <c r="L67" s="104"/>
      <c r="M67" s="205"/>
      <c r="N67" s="104"/>
      <c r="O67" s="105"/>
    </row>
    <row r="68" spans="1:15" s="69" customFormat="1">
      <c r="A68" s="76">
        <v>65</v>
      </c>
      <c r="B68" s="70">
        <v>500</v>
      </c>
      <c r="C68" s="2130" t="s">
        <v>908</v>
      </c>
      <c r="D68" s="2131"/>
      <c r="E68" s="185">
        <f>OTCHET!$E195</f>
        <v>111941</v>
      </c>
      <c r="F68" s="185">
        <f>OTCHET!$F195</f>
        <v>109232</v>
      </c>
      <c r="G68" s="71">
        <f>OTCHET!$G195</f>
        <v>0</v>
      </c>
      <c r="H68" s="71">
        <f>OTCHET!$H195</f>
        <v>0</v>
      </c>
      <c r="I68" s="71">
        <f>OTCHET!$I195</f>
        <v>0</v>
      </c>
      <c r="J68" s="71">
        <f>OTCHET!$J195</f>
        <v>109232</v>
      </c>
      <c r="K68" s="176">
        <f t="shared" si="1"/>
        <v>1</v>
      </c>
      <c r="L68" s="104"/>
      <c r="M68" s="205"/>
      <c r="N68" s="104"/>
      <c r="O68" s="105"/>
    </row>
    <row r="69" spans="1:15" s="69" customFormat="1" ht="24" customHeight="1">
      <c r="A69" s="76">
        <v>115</v>
      </c>
      <c r="B69" s="70">
        <v>800</v>
      </c>
      <c r="C69" s="2110" t="s">
        <v>914</v>
      </c>
      <c r="D69" s="2101"/>
      <c r="E69" s="185">
        <f>OTCHET!$E203</f>
        <v>0</v>
      </c>
      <c r="F69" s="185">
        <f>OTCHET!$F203</f>
        <v>0</v>
      </c>
      <c r="G69" s="71">
        <f>OTCHET!$G203</f>
        <v>0</v>
      </c>
      <c r="H69" s="71">
        <f>OTCHET!$H203</f>
        <v>0</v>
      </c>
      <c r="I69" s="71">
        <f>OTCHET!$I203</f>
        <v>0</v>
      </c>
      <c r="J69" s="71">
        <f>OTCHET!$J203</f>
        <v>0</v>
      </c>
      <c r="K69" s="176" t="str">
        <f t="shared" si="1"/>
        <v/>
      </c>
      <c r="L69" s="104"/>
      <c r="M69" s="205"/>
      <c r="N69" s="104"/>
      <c r="O69" s="105"/>
    </row>
    <row r="70" spans="1:15" s="69" customFormat="1">
      <c r="A70" s="76">
        <v>125</v>
      </c>
      <c r="B70" s="70">
        <v>1000</v>
      </c>
      <c r="C70" s="2124" t="s">
        <v>915</v>
      </c>
      <c r="D70" s="2125"/>
      <c r="E70" s="185">
        <f>OTCHET!$E204</f>
        <v>211965</v>
      </c>
      <c r="F70" s="185">
        <f>OTCHET!$F204</f>
        <v>196844</v>
      </c>
      <c r="G70" s="71">
        <f>OTCHET!$G204</f>
        <v>164791</v>
      </c>
      <c r="H70" s="71">
        <f>OTCHET!$H204</f>
        <v>0</v>
      </c>
      <c r="I70" s="71">
        <f>OTCHET!$I204</f>
        <v>32053</v>
      </c>
      <c r="J70" s="71">
        <f>OTCHET!$J204</f>
        <v>0</v>
      </c>
      <c r="K70" s="176">
        <f t="shared" si="1"/>
        <v>1</v>
      </c>
      <c r="L70" s="104"/>
      <c r="M70" s="205"/>
      <c r="N70" s="104"/>
      <c r="O70" s="105"/>
    </row>
    <row r="71" spans="1:15" s="69" customFormat="1">
      <c r="A71" s="76">
        <v>220</v>
      </c>
      <c r="B71" s="70">
        <v>1900</v>
      </c>
      <c r="C71" s="2104" t="s">
        <v>580</v>
      </c>
      <c r="D71" s="2105"/>
      <c r="E71" s="185">
        <f>OTCHET!$E222</f>
        <v>49500</v>
      </c>
      <c r="F71" s="185">
        <f>OTCHET!$F222</f>
        <v>48604</v>
      </c>
      <c r="G71" s="71">
        <f>OTCHET!$G222</f>
        <v>47101</v>
      </c>
      <c r="H71" s="71">
        <f>OTCHET!$H222</f>
        <v>0</v>
      </c>
      <c r="I71" s="71">
        <f>OTCHET!$I222</f>
        <v>1503</v>
      </c>
      <c r="J71" s="71">
        <f>OTCHET!$J222</f>
        <v>0</v>
      </c>
      <c r="K71" s="176">
        <f t="shared" si="1"/>
        <v>1</v>
      </c>
      <c r="L71" s="104"/>
      <c r="M71" s="205"/>
      <c r="N71" s="104"/>
      <c r="O71" s="105"/>
    </row>
    <row r="72" spans="1:15" s="69" customFormat="1">
      <c r="A72" s="76">
        <v>220</v>
      </c>
      <c r="B72" s="70">
        <v>2100</v>
      </c>
      <c r="C72" s="2104" t="s">
        <v>1094</v>
      </c>
      <c r="D72" s="2105"/>
      <c r="E72" s="185">
        <f>OTCHET!$E226</f>
        <v>0</v>
      </c>
      <c r="F72" s="185">
        <f>OTCHET!$F226</f>
        <v>0</v>
      </c>
      <c r="G72" s="71">
        <f>OTCHET!$G226</f>
        <v>0</v>
      </c>
      <c r="H72" s="71">
        <f>OTCHET!$H226</f>
        <v>0</v>
      </c>
      <c r="I72" s="71">
        <f>OTCHET!$I226</f>
        <v>0</v>
      </c>
      <c r="J72" s="71">
        <f>OTCHET!$J226</f>
        <v>0</v>
      </c>
      <c r="K72" s="176" t="str">
        <f t="shared" si="1"/>
        <v/>
      </c>
      <c r="L72" s="104"/>
      <c r="M72" s="205"/>
      <c r="N72" s="104"/>
      <c r="O72" s="105"/>
    </row>
    <row r="73" spans="1:15" s="69" customFormat="1">
      <c r="A73" s="76">
        <v>250</v>
      </c>
      <c r="B73" s="70">
        <v>2200</v>
      </c>
      <c r="C73" s="2104" t="s">
        <v>934</v>
      </c>
      <c r="D73" s="2105"/>
      <c r="E73" s="185">
        <f>OTCHET!$E232</f>
        <v>0</v>
      </c>
      <c r="F73" s="185">
        <f>OTCHET!$F232</f>
        <v>0</v>
      </c>
      <c r="G73" s="71">
        <f>OTCHET!$G232</f>
        <v>0</v>
      </c>
      <c r="H73" s="71">
        <f>OTCHET!$H232</f>
        <v>0</v>
      </c>
      <c r="I73" s="71">
        <f>OTCHET!$I232</f>
        <v>0</v>
      </c>
      <c r="J73" s="71">
        <f>OTCHET!$J232</f>
        <v>0</v>
      </c>
      <c r="K73" s="176" t="str">
        <f t="shared" si="1"/>
        <v/>
      </c>
      <c r="L73" s="104"/>
      <c r="M73" s="205"/>
      <c r="N73" s="104"/>
      <c r="O73" s="105"/>
    </row>
    <row r="74" spans="1:15" s="69" customFormat="1">
      <c r="A74" s="76">
        <v>270</v>
      </c>
      <c r="B74" s="70">
        <v>2500</v>
      </c>
      <c r="C74" s="2104" t="s">
        <v>936</v>
      </c>
      <c r="D74" s="2105"/>
      <c r="E74" s="185">
        <f>OTCHET!$E235</f>
        <v>0</v>
      </c>
      <c r="F74" s="185">
        <f>OTCHET!$F235</f>
        <v>0</v>
      </c>
      <c r="G74" s="71">
        <f>OTCHET!$G235</f>
        <v>0</v>
      </c>
      <c r="H74" s="71">
        <f>OTCHET!$H235</f>
        <v>0</v>
      </c>
      <c r="I74" s="71">
        <f>OTCHET!$I235</f>
        <v>0</v>
      </c>
      <c r="J74" s="71">
        <f>OTCHET!$J235</f>
        <v>0</v>
      </c>
      <c r="K74" s="176" t="str">
        <f t="shared" si="1"/>
        <v/>
      </c>
      <c r="L74" s="104"/>
      <c r="M74" s="205"/>
      <c r="N74" s="104"/>
      <c r="O74" s="105"/>
    </row>
    <row r="75" spans="1:15" s="69" customFormat="1" ht="20.25" customHeight="1">
      <c r="A75" s="76">
        <v>290</v>
      </c>
      <c r="B75" s="70">
        <v>2600</v>
      </c>
      <c r="C75" s="2132" t="s">
        <v>937</v>
      </c>
      <c r="D75" s="2127"/>
      <c r="E75" s="185">
        <f>OTCHET!$E236</f>
        <v>0</v>
      </c>
      <c r="F75" s="185">
        <f>OTCHET!$F236</f>
        <v>0</v>
      </c>
      <c r="G75" s="71">
        <f>OTCHET!$G236</f>
        <v>0</v>
      </c>
      <c r="H75" s="71">
        <f>OTCHET!$H236</f>
        <v>0</v>
      </c>
      <c r="I75" s="71">
        <f>OTCHET!$I236</f>
        <v>0</v>
      </c>
      <c r="J75" s="71">
        <f>OTCHET!$J236</f>
        <v>0</v>
      </c>
      <c r="K75" s="176" t="str">
        <f t="shared" si="1"/>
        <v/>
      </c>
      <c r="L75" s="104"/>
      <c r="M75" s="205"/>
      <c r="N75" s="104"/>
      <c r="O75" s="105"/>
    </row>
    <row r="76" spans="1:15" s="69" customFormat="1" ht="24" customHeight="1">
      <c r="A76" s="106">
        <v>320</v>
      </c>
      <c r="B76" s="70">
        <v>2700</v>
      </c>
      <c r="C76" s="2132" t="s">
        <v>938</v>
      </c>
      <c r="D76" s="2127"/>
      <c r="E76" s="185">
        <f>OTCHET!$E237</f>
        <v>0</v>
      </c>
      <c r="F76" s="185">
        <f>OTCHET!$F237</f>
        <v>0</v>
      </c>
      <c r="G76" s="71">
        <f>OTCHET!$G237</f>
        <v>0</v>
      </c>
      <c r="H76" s="71">
        <f>OTCHET!$H237</f>
        <v>0</v>
      </c>
      <c r="I76" s="71">
        <f>OTCHET!$I237</f>
        <v>0</v>
      </c>
      <c r="J76" s="71">
        <f>OTCHET!$J237</f>
        <v>0</v>
      </c>
      <c r="K76" s="176" t="str">
        <f t="shared" si="1"/>
        <v/>
      </c>
      <c r="L76" s="104"/>
      <c r="M76" s="205"/>
      <c r="N76" s="104"/>
      <c r="O76" s="105"/>
    </row>
    <row r="77" spans="1:15" s="69" customFormat="1" ht="33.75" customHeight="1">
      <c r="A77" s="76">
        <v>330</v>
      </c>
      <c r="B77" s="70">
        <v>2800</v>
      </c>
      <c r="C77" s="2132" t="s">
        <v>2162</v>
      </c>
      <c r="D77" s="2127"/>
      <c r="E77" s="185">
        <f>OTCHET!$E238</f>
        <v>0</v>
      </c>
      <c r="F77" s="185">
        <f>OTCHET!$F238</f>
        <v>0</v>
      </c>
      <c r="G77" s="71">
        <f>OTCHET!$G238</f>
        <v>0</v>
      </c>
      <c r="H77" s="71">
        <f>OTCHET!$H238</f>
        <v>0</v>
      </c>
      <c r="I77" s="71">
        <f>OTCHET!$I238</f>
        <v>0</v>
      </c>
      <c r="J77" s="71">
        <f>OTCHET!$J238</f>
        <v>0</v>
      </c>
      <c r="K77" s="176" t="str">
        <f t="shared" si="1"/>
        <v/>
      </c>
      <c r="L77" s="104"/>
      <c r="M77" s="205"/>
      <c r="N77" s="104"/>
      <c r="O77" s="105"/>
    </row>
    <row r="78" spans="1:15" s="69" customFormat="1">
      <c r="A78" s="76">
        <v>350</v>
      </c>
      <c r="B78" s="70">
        <v>2900</v>
      </c>
      <c r="C78" s="2104" t="s">
        <v>939</v>
      </c>
      <c r="D78" s="2105"/>
      <c r="E78" s="185">
        <f>OTCHET!$E239</f>
        <v>0</v>
      </c>
      <c r="F78" s="185">
        <f>OTCHET!$F239</f>
        <v>0</v>
      </c>
      <c r="G78" s="71">
        <f>OTCHET!$G239</f>
        <v>0</v>
      </c>
      <c r="H78" s="71">
        <f>OTCHET!$H239</f>
        <v>0</v>
      </c>
      <c r="I78" s="71">
        <f>OTCHET!$I239</f>
        <v>0</v>
      </c>
      <c r="J78" s="71">
        <f>OTCHET!$J239</f>
        <v>0</v>
      </c>
      <c r="K78" s="176" t="str">
        <f t="shared" si="1"/>
        <v/>
      </c>
      <c r="L78" s="104"/>
      <c r="M78" s="205"/>
      <c r="N78" s="104"/>
      <c r="O78" s="105"/>
    </row>
    <row r="79" spans="1:15" s="69" customFormat="1">
      <c r="A79" s="73">
        <v>397</v>
      </c>
      <c r="B79" s="70">
        <v>3300</v>
      </c>
      <c r="C79" s="107" t="s">
        <v>945</v>
      </c>
      <c r="D79" s="188"/>
      <c r="E79" s="185">
        <f>OTCHET!$E248</f>
        <v>0</v>
      </c>
      <c r="F79" s="185">
        <f>OTCHET!$F248</f>
        <v>0</v>
      </c>
      <c r="G79" s="71">
        <f>OTCHET!$G248</f>
        <v>0</v>
      </c>
      <c r="H79" s="71">
        <f>OTCHET!$H248</f>
        <v>0</v>
      </c>
      <c r="I79" s="71">
        <f>OTCHET!$I248</f>
        <v>0</v>
      </c>
      <c r="J79" s="71">
        <f>OTCHET!$J248</f>
        <v>0</v>
      </c>
      <c r="K79" s="176" t="str">
        <f t="shared" si="1"/>
        <v/>
      </c>
      <c r="L79" s="104"/>
      <c r="M79" s="205"/>
      <c r="N79" s="104"/>
      <c r="O79" s="105"/>
    </row>
    <row r="80" spans="1:15" s="69" customFormat="1">
      <c r="A80" s="108">
        <v>404</v>
      </c>
      <c r="B80" s="70">
        <v>3900</v>
      </c>
      <c r="C80" s="2104" t="s">
        <v>950</v>
      </c>
      <c r="D80" s="2105"/>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104" t="s">
        <v>951</v>
      </c>
      <c r="D81" s="2105"/>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104" t="s">
        <v>952</v>
      </c>
      <c r="D82" s="2105"/>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104" t="s">
        <v>953</v>
      </c>
      <c r="D83" s="2105"/>
      <c r="E83" s="185">
        <f>OTCHET!$E258</f>
        <v>960</v>
      </c>
      <c r="F83" s="185">
        <f>OTCHET!$F258</f>
        <v>960</v>
      </c>
      <c r="G83" s="71">
        <f>OTCHET!$G258</f>
        <v>960</v>
      </c>
      <c r="H83" s="71">
        <f>OTCHET!$H258</f>
        <v>0</v>
      </c>
      <c r="I83" s="71">
        <f>OTCHET!$I258</f>
        <v>0</v>
      </c>
      <c r="J83" s="71">
        <f>OTCHET!$J258</f>
        <v>0</v>
      </c>
      <c r="K83" s="176">
        <f t="shared" si="1"/>
        <v>1</v>
      </c>
      <c r="L83" s="104"/>
      <c r="M83" s="205"/>
      <c r="N83" s="104"/>
      <c r="O83" s="105"/>
    </row>
    <row r="84" spans="1:15" s="69" customFormat="1">
      <c r="A84" s="76">
        <v>635</v>
      </c>
      <c r="B84" s="70">
        <v>4300</v>
      </c>
      <c r="C84" s="2104" t="s">
        <v>1766</v>
      </c>
      <c r="D84" s="2105"/>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104" t="s">
        <v>1763</v>
      </c>
      <c r="D85" s="2105"/>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104" t="s">
        <v>2163</v>
      </c>
      <c r="D86" s="2105"/>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132" t="s">
        <v>963</v>
      </c>
      <c r="D87" s="2127"/>
      <c r="E87" s="185">
        <f>OTCHET!$E271</f>
        <v>0</v>
      </c>
      <c r="F87" s="185">
        <f>OTCHET!$F271</f>
        <v>0</v>
      </c>
      <c r="G87" s="71">
        <f>OTCHET!$G271</f>
        <v>0</v>
      </c>
      <c r="H87" s="71">
        <f>OTCHET!$H271</f>
        <v>0</v>
      </c>
      <c r="I87" s="71">
        <f>OTCHET!$I271</f>
        <v>0</v>
      </c>
      <c r="J87" s="71">
        <f>OTCHET!$J271</f>
        <v>0</v>
      </c>
      <c r="K87" s="176" t="str">
        <f t="shared" si="1"/>
        <v/>
      </c>
      <c r="L87" s="104"/>
      <c r="M87" s="205"/>
      <c r="N87" s="104"/>
      <c r="O87" s="105"/>
    </row>
    <row r="88" spans="1:15" s="69" customFormat="1">
      <c r="A88" s="76">
        <v>685</v>
      </c>
      <c r="B88" s="70">
        <v>4900</v>
      </c>
      <c r="C88" s="2104" t="s">
        <v>584</v>
      </c>
      <c r="D88" s="2105"/>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58" t="s">
        <v>964</v>
      </c>
      <c r="D89" s="2159"/>
      <c r="E89" s="185">
        <f>OTCHET!$E275</f>
        <v>0</v>
      </c>
      <c r="F89" s="185">
        <f>OTCHET!$F275</f>
        <v>0</v>
      </c>
      <c r="G89" s="71">
        <f>OTCHET!$G275</f>
        <v>0</v>
      </c>
      <c r="H89" s="71">
        <f>OTCHET!$H275</f>
        <v>0</v>
      </c>
      <c r="I89" s="71">
        <f>OTCHET!$I275</f>
        <v>0</v>
      </c>
      <c r="J89" s="71">
        <f>OTCHET!$J275</f>
        <v>0</v>
      </c>
      <c r="K89" s="176" t="str">
        <f t="shared" si="1"/>
        <v/>
      </c>
      <c r="L89" s="104"/>
      <c r="M89" s="205"/>
      <c r="N89" s="104"/>
      <c r="O89" s="105"/>
    </row>
    <row r="90" spans="1:15" s="110" customFormat="1">
      <c r="A90" s="76">
        <v>710</v>
      </c>
      <c r="B90" s="109">
        <v>5200</v>
      </c>
      <c r="C90" s="2158" t="s">
        <v>965</v>
      </c>
      <c r="D90" s="2159"/>
      <c r="E90" s="185">
        <f>OTCHET!$E276</f>
        <v>15000</v>
      </c>
      <c r="F90" s="185">
        <f>OTCHET!$F276</f>
        <v>14941</v>
      </c>
      <c r="G90" s="71">
        <f>OTCHET!$G276</f>
        <v>14941</v>
      </c>
      <c r="H90" s="71">
        <f>OTCHET!$H276</f>
        <v>0</v>
      </c>
      <c r="I90" s="71">
        <f>OTCHET!$I276</f>
        <v>0</v>
      </c>
      <c r="J90" s="71">
        <f>OTCHET!$J276</f>
        <v>0</v>
      </c>
      <c r="K90" s="176">
        <f t="shared" si="1"/>
        <v>1</v>
      </c>
      <c r="L90" s="104"/>
      <c r="M90" s="205"/>
      <c r="N90" s="104"/>
      <c r="O90" s="105"/>
    </row>
    <row r="91" spans="1:15" s="110" customFormat="1">
      <c r="A91" s="76">
        <v>750</v>
      </c>
      <c r="B91" s="109">
        <v>5300</v>
      </c>
      <c r="C91" s="2158" t="s">
        <v>271</v>
      </c>
      <c r="D91" s="2159"/>
      <c r="E91" s="185">
        <f>OTCHET!$E284</f>
        <v>0</v>
      </c>
      <c r="F91" s="185">
        <f>OTCHET!$F284</f>
        <v>0</v>
      </c>
      <c r="G91" s="71">
        <f>OTCHET!$G284</f>
        <v>0</v>
      </c>
      <c r="H91" s="71">
        <f>OTCHET!$H284</f>
        <v>0</v>
      </c>
      <c r="I91" s="71">
        <f>OTCHET!$I284</f>
        <v>0</v>
      </c>
      <c r="J91" s="71">
        <f>OTCHET!$J284</f>
        <v>0</v>
      </c>
      <c r="K91" s="176" t="str">
        <f t="shared" si="1"/>
        <v/>
      </c>
      <c r="L91" s="104"/>
      <c r="M91" s="205"/>
      <c r="N91" s="104"/>
      <c r="O91" s="105"/>
    </row>
    <row r="92" spans="1:15" s="110" customFormat="1">
      <c r="A92" s="76">
        <v>765</v>
      </c>
      <c r="B92" s="109">
        <v>5400</v>
      </c>
      <c r="C92" s="2158" t="s">
        <v>981</v>
      </c>
      <c r="D92" s="2159"/>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104" t="s">
        <v>982</v>
      </c>
      <c r="D93" s="2105"/>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60" t="s">
        <v>987</v>
      </c>
      <c r="D94" s="2161"/>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1057</v>
      </c>
      <c r="C95" s="2162" t="s">
        <v>991</v>
      </c>
      <c r="D95" s="2163"/>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64" t="s">
        <v>992</v>
      </c>
      <c r="D96" s="2164"/>
      <c r="E96" s="86">
        <f>OTCHET!$E301</f>
        <v>840849</v>
      </c>
      <c r="F96" s="86">
        <f>OTCHET!$F301</f>
        <v>810248</v>
      </c>
      <c r="G96" s="86">
        <f>OTCHET!$G301</f>
        <v>603627</v>
      </c>
      <c r="H96" s="86">
        <f>OTCHET!$H301</f>
        <v>0</v>
      </c>
      <c r="I96" s="86">
        <f>OTCHET!$I301</f>
        <v>33763</v>
      </c>
      <c r="J96" s="86">
        <f>OTCHET!$J301</f>
        <v>172858</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c r="A100" s="83"/>
      <c r="C100" s="49"/>
      <c r="D100" s="50"/>
      <c r="E100" s="93" t="s">
        <v>750</v>
      </c>
      <c r="F100" s="93" t="s">
        <v>649</v>
      </c>
      <c r="K100" s="180">
        <v>1</v>
      </c>
    </row>
    <row r="101" spans="1:11" ht="38.25" customHeight="1" thickBot="1">
      <c r="A101" s="83"/>
      <c r="B101" s="2092" t="str">
        <f>$B$9</f>
        <v>ОБЛАСТНА АДМИНИСТРАЦИЯ-ПЛЕВЕН</v>
      </c>
      <c r="C101" s="2093"/>
      <c r="D101" s="2093"/>
      <c r="E101" s="95">
        <f>$E$9</f>
        <v>42736</v>
      </c>
      <c r="F101" s="96">
        <f>$F$9</f>
        <v>43100</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092" t="str">
        <f>$B$12</f>
        <v xml:space="preserve">Министерски съвет </v>
      </c>
      <c r="C104" s="2093"/>
      <c r="D104" s="2093"/>
      <c r="E104" s="92" t="s">
        <v>751</v>
      </c>
      <c r="F104" s="99" t="str">
        <f>$F$12</f>
        <v>0300</v>
      </c>
      <c r="K104" s="180">
        <v>1</v>
      </c>
    </row>
    <row r="105" spans="1:11" ht="21.75" thickTop="1">
      <c r="A105" s="83"/>
      <c r="B105" s="54" t="str">
        <f>$B$13</f>
        <v xml:space="preserve">                                             (наименование на първостепенния разпоредител с бюджет)</v>
      </c>
      <c r="E105" s="98" t="s">
        <v>752</v>
      </c>
      <c r="F105" s="92"/>
      <c r="K105" s="180">
        <v>1</v>
      </c>
    </row>
    <row r="106" spans="1:11" ht="15" customHeight="1">
      <c r="A106" s="83"/>
      <c r="B106" s="54"/>
      <c r="E106" s="92"/>
      <c r="F106" s="92"/>
      <c r="K106" s="180">
        <v>1</v>
      </c>
    </row>
    <row r="107" spans="1:11" ht="21.75" thickBot="1">
      <c r="A107" s="83"/>
      <c r="C107" s="49"/>
      <c r="D107" s="50"/>
      <c r="F107" s="54"/>
      <c r="J107" s="54" t="s">
        <v>753</v>
      </c>
      <c r="K107" s="180">
        <v>1</v>
      </c>
    </row>
    <row r="108" spans="1:11" ht="21.75" thickBot="1">
      <c r="A108" s="83"/>
      <c r="B108" s="151"/>
      <c r="C108" s="2096" t="s">
        <v>1289</v>
      </c>
      <c r="D108" s="2154"/>
      <c r="E108" s="61" t="s">
        <v>755</v>
      </c>
      <c r="F108" s="288" t="s">
        <v>756</v>
      </c>
      <c r="G108" s="203"/>
      <c r="H108" s="203"/>
      <c r="I108" s="203"/>
      <c r="J108" s="65"/>
      <c r="K108" s="180">
        <v>1</v>
      </c>
    </row>
    <row r="109" spans="1:11" ht="45.75" customHeight="1" thickBot="1">
      <c r="A109" s="83"/>
      <c r="B109" s="120" t="s">
        <v>703</v>
      </c>
      <c r="C109" s="2155" t="s">
        <v>1056</v>
      </c>
      <c r="D109" s="2156"/>
      <c r="E109" s="63">
        <v>2017</v>
      </c>
      <c r="F109" s="174" t="s">
        <v>1036</v>
      </c>
      <c r="G109" s="174" t="s">
        <v>1087</v>
      </c>
      <c r="H109" s="174" t="s">
        <v>1088</v>
      </c>
      <c r="I109" s="289" t="s">
        <v>1309</v>
      </c>
      <c r="J109" s="290" t="s">
        <v>1310</v>
      </c>
      <c r="K109" s="180">
        <v>1</v>
      </c>
    </row>
    <row r="110" spans="1:11" ht="21.75" thickBot="1">
      <c r="A110" s="83">
        <v>1</v>
      </c>
      <c r="B110" s="20"/>
      <c r="C110" s="2144" t="s">
        <v>333</v>
      </c>
      <c r="D110" s="2095"/>
      <c r="E110" s="16" t="s">
        <v>347</v>
      </c>
      <c r="F110" s="16" t="s">
        <v>348</v>
      </c>
      <c r="G110" s="16" t="s">
        <v>1051</v>
      </c>
      <c r="H110" s="210" t="s">
        <v>1052</v>
      </c>
      <c r="I110" s="16" t="s">
        <v>1024</v>
      </c>
      <c r="J110" s="210" t="s">
        <v>1311</v>
      </c>
      <c r="K110" s="180">
        <v>1</v>
      </c>
    </row>
    <row r="111" spans="1:11" ht="21.75" thickBot="1">
      <c r="A111" s="83">
        <v>2</v>
      </c>
      <c r="B111" s="23"/>
      <c r="C111" s="2157" t="s">
        <v>588</v>
      </c>
      <c r="D111" s="2095"/>
      <c r="E111" s="21"/>
      <c r="F111" s="42"/>
      <c r="G111" s="42"/>
      <c r="H111" s="22"/>
      <c r="I111" s="42"/>
      <c r="J111" s="22"/>
      <c r="K111" s="180">
        <v>1</v>
      </c>
    </row>
    <row r="112" spans="1:11" s="69" customFormat="1" ht="32.25" customHeight="1">
      <c r="A112" s="106">
        <v>5</v>
      </c>
      <c r="B112" s="67">
        <v>3000</v>
      </c>
      <c r="C112" s="2142" t="s">
        <v>1290</v>
      </c>
      <c r="D112" s="2143"/>
      <c r="E112" s="190">
        <f>OTCHET!$E357</f>
        <v>0</v>
      </c>
      <c r="F112" s="191">
        <f>OTCHET!$F357</f>
        <v>0</v>
      </c>
      <c r="G112" s="121">
        <f>OTCHET!$G357</f>
        <v>0</v>
      </c>
      <c r="H112" s="121">
        <f>OTCHET!$H357</f>
        <v>0</v>
      </c>
      <c r="I112" s="121">
        <f>OTCHET!$I357</f>
        <v>0</v>
      </c>
      <c r="J112" s="121">
        <f>OTCHET!$J357</f>
        <v>0</v>
      </c>
      <c r="K112" s="177" t="str">
        <f t="shared" ref="K112:K123" si="2">(IF(E112&lt;&gt;0,$K$2,IF(F112&lt;&gt;0,$K$2,"")))</f>
        <v/>
      </c>
    </row>
    <row r="113" spans="1:20" s="69" customFormat="1">
      <c r="A113" s="106">
        <v>70</v>
      </c>
      <c r="B113" s="70">
        <v>3100</v>
      </c>
      <c r="C113" s="2130" t="s">
        <v>599</v>
      </c>
      <c r="D113" s="2131"/>
      <c r="E113" s="192">
        <f>OTCHET!$E371</f>
        <v>0</v>
      </c>
      <c r="F113" s="193">
        <f>OTCHET!$F371</f>
        <v>0</v>
      </c>
      <c r="G113" s="122">
        <f>OTCHET!$G371</f>
        <v>0</v>
      </c>
      <c r="H113" s="122">
        <f>OTCHET!$H371</f>
        <v>0</v>
      </c>
      <c r="I113" s="122">
        <f>OTCHET!$I371</f>
        <v>0</v>
      </c>
      <c r="J113" s="122">
        <f>OTCHET!$J371</f>
        <v>0</v>
      </c>
      <c r="K113" s="177" t="str">
        <f t="shared" si="2"/>
        <v/>
      </c>
    </row>
    <row r="114" spans="1:20" s="69" customFormat="1" ht="32.25" customHeight="1" thickBot="1">
      <c r="A114" s="76">
        <v>115</v>
      </c>
      <c r="B114" s="123">
        <v>3200</v>
      </c>
      <c r="C114" s="2146" t="s">
        <v>1114</v>
      </c>
      <c r="D114" s="2103"/>
      <c r="E114" s="194">
        <f>OTCHET!$E379</f>
        <v>0</v>
      </c>
      <c r="F114" s="195">
        <f>OTCHET!$F379</f>
        <v>0</v>
      </c>
      <c r="G114" s="124">
        <f>OTCHET!$G379</f>
        <v>0</v>
      </c>
      <c r="H114" s="124">
        <f>OTCHET!$H379</f>
        <v>0</v>
      </c>
      <c r="I114" s="124">
        <f>OTCHET!$I379</f>
        <v>0</v>
      </c>
      <c r="J114" s="124">
        <f>OTCHET!$J379</f>
        <v>0</v>
      </c>
      <c r="K114" s="177" t="str">
        <f t="shared" si="2"/>
        <v/>
      </c>
    </row>
    <row r="115" spans="1:20" s="69" customFormat="1" ht="32.25" customHeight="1">
      <c r="A115" s="106">
        <v>145</v>
      </c>
      <c r="B115" s="70">
        <v>6000</v>
      </c>
      <c r="C115" s="2153" t="s">
        <v>969</v>
      </c>
      <c r="D115" s="2138"/>
      <c r="E115" s="190">
        <f>OTCHET!$E384</f>
        <v>0</v>
      </c>
      <c r="F115" s="191">
        <f>OTCHET!$F384</f>
        <v>0</v>
      </c>
      <c r="G115" s="121">
        <f>OTCHET!$G384</f>
        <v>0</v>
      </c>
      <c r="H115" s="121">
        <f>OTCHET!$H384</f>
        <v>0</v>
      </c>
      <c r="I115" s="121">
        <f>OTCHET!$I384</f>
        <v>0</v>
      </c>
      <c r="J115" s="121">
        <f>OTCHET!$J384</f>
        <v>0</v>
      </c>
      <c r="K115" s="177" t="str">
        <f t="shared" si="2"/>
        <v/>
      </c>
    </row>
    <row r="116" spans="1:20" s="69" customFormat="1">
      <c r="A116" s="106">
        <v>160</v>
      </c>
      <c r="B116" s="70">
        <v>6100</v>
      </c>
      <c r="C116" s="2124" t="s">
        <v>970</v>
      </c>
      <c r="D116" s="2125"/>
      <c r="E116" s="192">
        <f>OTCHET!$E387</f>
        <v>-673749</v>
      </c>
      <c r="F116" s="193">
        <f>OTCHET!$F387</f>
        <v>-453560</v>
      </c>
      <c r="G116" s="122">
        <f>OTCHET!$G387</f>
        <v>-453560</v>
      </c>
      <c r="H116" s="122">
        <f>OTCHET!$H387</f>
        <v>0</v>
      </c>
      <c r="I116" s="122">
        <f>OTCHET!$I387</f>
        <v>0</v>
      </c>
      <c r="J116" s="122">
        <f>OTCHET!$J387</f>
        <v>0</v>
      </c>
      <c r="K116" s="177">
        <f t="shared" si="2"/>
        <v>1</v>
      </c>
    </row>
    <row r="117" spans="1:20" s="69" customFormat="1" ht="32.25" customHeight="1">
      <c r="A117" s="76">
        <v>185</v>
      </c>
      <c r="B117" s="70">
        <v>6200</v>
      </c>
      <c r="C117" s="2129" t="s">
        <v>972</v>
      </c>
      <c r="D117" s="2139"/>
      <c r="E117" s="192">
        <f>OTCHET!$E392</f>
        <v>0</v>
      </c>
      <c r="F117" s="197">
        <f>OTCHET!$F392</f>
        <v>0</v>
      </c>
      <c r="G117" s="128">
        <f>OTCHET!$G392</f>
        <v>0</v>
      </c>
      <c r="H117" s="128">
        <f>OTCHET!$H392</f>
        <v>0</v>
      </c>
      <c r="I117" s="128">
        <f>OTCHET!$I392</f>
        <v>0</v>
      </c>
      <c r="J117" s="128">
        <f>OTCHET!$J392</f>
        <v>0</v>
      </c>
      <c r="K117" s="177" t="str">
        <f t="shared" si="2"/>
        <v/>
      </c>
    </row>
    <row r="118" spans="1:20" s="69" customFormat="1" ht="21.75" customHeight="1">
      <c r="A118" s="76">
        <v>200</v>
      </c>
      <c r="B118" s="70">
        <v>6300</v>
      </c>
      <c r="C118" s="2126" t="s">
        <v>973</v>
      </c>
      <c r="D118" s="2127"/>
      <c r="E118" s="192">
        <f>OTCHET!$E395</f>
        <v>0</v>
      </c>
      <c r="F118" s="197">
        <f>OTCHET!$F395</f>
        <v>0</v>
      </c>
      <c r="G118" s="128">
        <f>OTCHET!$G395</f>
        <v>0</v>
      </c>
      <c r="H118" s="128">
        <f>OTCHET!$H395</f>
        <v>0</v>
      </c>
      <c r="I118" s="128">
        <f>OTCHET!$I395</f>
        <v>0</v>
      </c>
      <c r="J118" s="128">
        <f>OTCHET!$J395</f>
        <v>0</v>
      </c>
      <c r="K118" s="177" t="str">
        <f t="shared" si="2"/>
        <v/>
      </c>
    </row>
    <row r="119" spans="1:20" s="129" customFormat="1" ht="34.5" customHeight="1">
      <c r="A119" s="77">
        <v>210</v>
      </c>
      <c r="B119" s="70">
        <v>6400</v>
      </c>
      <c r="C119" s="2149" t="s">
        <v>974</v>
      </c>
      <c r="D119" s="2150"/>
      <c r="E119" s="192">
        <f>OTCHET!$E398</f>
        <v>0</v>
      </c>
      <c r="F119" s="197">
        <f>OTCHET!$F398</f>
        <v>0</v>
      </c>
      <c r="G119" s="128">
        <f>OTCHET!$G398</f>
        <v>0</v>
      </c>
      <c r="H119" s="128">
        <f>OTCHET!$H398</f>
        <v>0</v>
      </c>
      <c r="I119" s="128">
        <f>OTCHET!$I398</f>
        <v>0</v>
      </c>
      <c r="J119" s="128">
        <f>OTCHET!$J398</f>
        <v>0</v>
      </c>
      <c r="K119" s="177" t="str">
        <f t="shared" si="2"/>
        <v/>
      </c>
      <c r="L119" s="80"/>
      <c r="M119" s="80"/>
      <c r="N119" s="80"/>
      <c r="O119" s="80"/>
      <c r="P119" s="80"/>
      <c r="Q119" s="80"/>
      <c r="R119" s="80"/>
      <c r="S119" s="80"/>
      <c r="T119" s="80"/>
    </row>
    <row r="120" spans="1:20" s="129" customFormat="1">
      <c r="A120" s="130">
        <v>213</v>
      </c>
      <c r="B120" s="70">
        <v>6500</v>
      </c>
      <c r="C120" s="131" t="s">
        <v>1058</v>
      </c>
      <c r="D120" s="196"/>
      <c r="E120" s="198">
        <f>OTCHET!$E401</f>
        <v>0</v>
      </c>
      <c r="F120" s="198">
        <f>OTCHET!$F401</f>
        <v>0</v>
      </c>
      <c r="G120" s="132">
        <f>OTCHET!$G401</f>
        <v>0</v>
      </c>
      <c r="H120" s="132">
        <f>OTCHET!$H401</f>
        <v>0</v>
      </c>
      <c r="I120" s="132">
        <f>OTCHET!$I401</f>
        <v>0</v>
      </c>
      <c r="J120" s="132">
        <f>OTCHET!$J401</f>
        <v>0</v>
      </c>
      <c r="K120" s="177" t="str">
        <f t="shared" si="2"/>
        <v/>
      </c>
      <c r="L120" s="80"/>
      <c r="M120" s="80"/>
      <c r="N120" s="80"/>
      <c r="O120" s="80"/>
      <c r="P120" s="80"/>
      <c r="Q120" s="80"/>
      <c r="R120" s="80"/>
      <c r="S120" s="80"/>
      <c r="T120" s="80"/>
    </row>
    <row r="121" spans="1:20" s="69" customFormat="1" ht="21.75" customHeight="1">
      <c r="A121" s="76">
        <v>215</v>
      </c>
      <c r="B121" s="70">
        <v>6600</v>
      </c>
      <c r="C121" s="2126" t="s">
        <v>337</v>
      </c>
      <c r="D121" s="2127"/>
      <c r="E121" s="192">
        <f>OTCHET!$E402</f>
        <v>1232213</v>
      </c>
      <c r="F121" s="193">
        <f>OTCHET!$F402</f>
        <v>1031315</v>
      </c>
      <c r="G121" s="122">
        <f>OTCHET!$G402</f>
        <v>1031315</v>
      </c>
      <c r="H121" s="122">
        <f>OTCHET!$H402</f>
        <v>0</v>
      </c>
      <c r="I121" s="122">
        <f>OTCHET!$I402</f>
        <v>0</v>
      </c>
      <c r="J121" s="122">
        <f>OTCHET!$J402</f>
        <v>0</v>
      </c>
      <c r="K121" s="177">
        <f t="shared" si="2"/>
        <v>1</v>
      </c>
    </row>
    <row r="122" spans="1:20" s="69" customFormat="1" ht="21.75" customHeight="1">
      <c r="A122" s="76">
        <v>215</v>
      </c>
      <c r="B122" s="70">
        <v>6700</v>
      </c>
      <c r="C122" s="2126" t="s">
        <v>1028</v>
      </c>
      <c r="D122" s="2127"/>
      <c r="E122" s="192">
        <f>OTCHET!$E405</f>
        <v>0</v>
      </c>
      <c r="F122" s="193">
        <f>OTCHET!$F405</f>
        <v>0</v>
      </c>
      <c r="G122" s="122">
        <f>OTCHET!$G405</f>
        <v>0</v>
      </c>
      <c r="H122" s="122">
        <f>OTCHET!$H405</f>
        <v>0</v>
      </c>
      <c r="I122" s="122">
        <f>OTCHET!$I405</f>
        <v>0</v>
      </c>
      <c r="J122" s="122">
        <f>OTCHET!$J405</f>
        <v>0</v>
      </c>
      <c r="K122" s="177" t="str">
        <f t="shared" si="2"/>
        <v/>
      </c>
    </row>
    <row r="123" spans="1:20" s="69" customFormat="1" ht="22.5" customHeight="1" thickBot="1">
      <c r="A123" s="76">
        <v>230</v>
      </c>
      <c r="B123" s="70">
        <v>6900</v>
      </c>
      <c r="C123" s="2151" t="s">
        <v>977</v>
      </c>
      <c r="D123" s="2152"/>
      <c r="E123" s="194">
        <f>OTCHET!$E408</f>
        <v>0</v>
      </c>
      <c r="F123" s="195">
        <f>OTCHET!$F408</f>
        <v>172858</v>
      </c>
      <c r="G123" s="124">
        <f>OTCHET!$G408</f>
        <v>0</v>
      </c>
      <c r="H123" s="124">
        <f>OTCHET!$H408</f>
        <v>0</v>
      </c>
      <c r="I123" s="124">
        <f>OTCHET!$I408</f>
        <v>0</v>
      </c>
      <c r="J123" s="124">
        <f>OTCHET!$J408</f>
        <v>172858</v>
      </c>
      <c r="K123" s="177">
        <f t="shared" si="2"/>
        <v>1</v>
      </c>
    </row>
    <row r="124" spans="1:20" ht="21.75" thickBot="1">
      <c r="A124" s="83">
        <v>260</v>
      </c>
      <c r="B124" s="84"/>
      <c r="C124" s="2135" t="s">
        <v>334</v>
      </c>
      <c r="D124" s="2136"/>
      <c r="E124" s="86">
        <f>OTCHET!$E415</f>
        <v>558464</v>
      </c>
      <c r="F124" s="86">
        <f>OTCHET!$F415</f>
        <v>750613</v>
      </c>
      <c r="G124" s="86">
        <f>OTCHET!$G415</f>
        <v>577755</v>
      </c>
      <c r="H124" s="86">
        <f>OTCHET!$H415</f>
        <v>0</v>
      </c>
      <c r="I124" s="86">
        <f>OTCHET!$I415</f>
        <v>0</v>
      </c>
      <c r="J124" s="86">
        <f>OTCHET!$J415</f>
        <v>172858</v>
      </c>
      <c r="K124" s="180">
        <v>1</v>
      </c>
    </row>
    <row r="125" spans="1:20" ht="21.75" thickBot="1">
      <c r="A125" s="83">
        <v>261</v>
      </c>
      <c r="B125" s="125"/>
      <c r="C125" s="2144" t="s">
        <v>335</v>
      </c>
      <c r="D125" s="2095"/>
      <c r="E125" s="126"/>
      <c r="F125" s="183"/>
      <c r="G125" s="183"/>
      <c r="H125" s="183"/>
      <c r="I125" s="183"/>
      <c r="J125" s="127"/>
      <c r="K125" s="180">
        <v>1</v>
      </c>
    </row>
    <row r="126" spans="1:20" ht="39" customHeight="1" thickBot="1">
      <c r="A126" s="83">
        <v>262</v>
      </c>
      <c r="B126" s="125" t="s">
        <v>703</v>
      </c>
      <c r="C126" s="2140" t="s">
        <v>1261</v>
      </c>
      <c r="D126" s="2141"/>
      <c r="E126" s="183"/>
      <c r="F126" s="183"/>
      <c r="G126" s="183"/>
      <c r="H126" s="183"/>
      <c r="I126" s="183"/>
      <c r="J126" s="127"/>
      <c r="K126" s="180">
        <v>1</v>
      </c>
    </row>
    <row r="127" spans="1:20" s="69" customFormat="1" ht="24" customHeight="1">
      <c r="A127" s="106">
        <v>265</v>
      </c>
      <c r="B127" s="70">
        <v>7400</v>
      </c>
      <c r="C127" s="2142" t="s">
        <v>1262</v>
      </c>
      <c r="D127" s="2143"/>
      <c r="E127" s="190">
        <f>OTCHET!$E418</f>
        <v>0</v>
      </c>
      <c r="F127" s="190">
        <f>OTCHET!$F418</f>
        <v>0</v>
      </c>
      <c r="G127" s="133">
        <f>OTCHET!$G418</f>
        <v>0</v>
      </c>
      <c r="H127" s="133">
        <f>OTCHET!$H418</f>
        <v>0</v>
      </c>
      <c r="I127" s="133">
        <f>OTCHET!$I418</f>
        <v>0</v>
      </c>
      <c r="J127" s="133">
        <f>OTCHET!$J418</f>
        <v>0</v>
      </c>
      <c r="K127" s="177" t="str">
        <f>(IF(E127&lt;&gt;0,$K$2,IF(F127&lt;&gt;0,$K$2,"")))</f>
        <v/>
      </c>
    </row>
    <row r="128" spans="1:20" s="69" customFormat="1">
      <c r="A128" s="106">
        <v>275</v>
      </c>
      <c r="B128" s="70">
        <v>7500</v>
      </c>
      <c r="C128" s="2130" t="s">
        <v>1059</v>
      </c>
      <c r="D128" s="2131"/>
      <c r="E128" s="192">
        <f>OTCHET!$E419</f>
        <v>0</v>
      </c>
      <c r="F128" s="192">
        <f>OTCHET!$F419</f>
        <v>0</v>
      </c>
      <c r="G128" s="134">
        <f>OTCHET!$G419</f>
        <v>0</v>
      </c>
      <c r="H128" s="134">
        <f>OTCHET!$H419</f>
        <v>0</v>
      </c>
      <c r="I128" s="134">
        <f>OTCHET!$I419</f>
        <v>0</v>
      </c>
      <c r="J128" s="134">
        <f>OTCHET!$J419</f>
        <v>0</v>
      </c>
      <c r="K128" s="177" t="str">
        <f>(IF(E128&lt;&gt;0,$K$2,IF(F128&lt;&gt;0,$K$2,"")))</f>
        <v/>
      </c>
    </row>
    <row r="129" spans="1:11" s="69" customFormat="1" ht="30" customHeight="1">
      <c r="A129" s="76">
        <v>285</v>
      </c>
      <c r="B129" s="70">
        <v>7600</v>
      </c>
      <c r="C129" s="2110" t="s">
        <v>978</v>
      </c>
      <c r="D129" s="2145"/>
      <c r="E129" s="192">
        <f>OTCHET!$E420</f>
        <v>0</v>
      </c>
      <c r="F129" s="192">
        <f>OTCHET!$F420</f>
        <v>0</v>
      </c>
      <c r="G129" s="134">
        <f>OTCHET!$G420</f>
        <v>0</v>
      </c>
      <c r="H129" s="134">
        <f>OTCHET!$H420</f>
        <v>0</v>
      </c>
      <c r="I129" s="134">
        <f>OTCHET!$I420</f>
        <v>0</v>
      </c>
      <c r="J129" s="134">
        <f>OTCHET!$J420</f>
        <v>0</v>
      </c>
      <c r="K129" s="177" t="str">
        <f>(IF(E129&lt;&gt;0,$K$2,IF(F129&lt;&gt;0,$K$2,"")))</f>
        <v/>
      </c>
    </row>
    <row r="130" spans="1:11" s="69" customFormat="1" ht="24" customHeight="1">
      <c r="A130" s="76">
        <v>295</v>
      </c>
      <c r="B130" s="70">
        <v>7700</v>
      </c>
      <c r="C130" s="2110" t="s">
        <v>979</v>
      </c>
      <c r="D130" s="2101"/>
      <c r="E130" s="192">
        <f>OTCHET!$E421</f>
        <v>0</v>
      </c>
      <c r="F130" s="192">
        <f>OTCHET!$F421</f>
        <v>0</v>
      </c>
      <c r="G130" s="134">
        <f>OTCHET!$G421</f>
        <v>0</v>
      </c>
      <c r="H130" s="134">
        <f>OTCHET!$H421</f>
        <v>0</v>
      </c>
      <c r="I130" s="134">
        <f>OTCHET!$I421</f>
        <v>0</v>
      </c>
      <c r="J130" s="134">
        <f>OTCHET!$J421</f>
        <v>0</v>
      </c>
      <c r="K130" s="177" t="str">
        <f>(IF(E130&lt;&gt;0,$K$2,IF(F130&lt;&gt;0,$K$2,"")))</f>
        <v/>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t="str">
        <f>(IF(E131&lt;&gt;0,$K$2,IF(F131&lt;&gt;0,$K$2,"")))</f>
        <v/>
      </c>
    </row>
    <row r="132" spans="1:11" ht="21.75" thickBot="1">
      <c r="A132" s="116">
        <v>315</v>
      </c>
      <c r="B132" s="84"/>
      <c r="C132" s="2135" t="s">
        <v>1260</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c r="A137" s="116"/>
      <c r="C137" s="49"/>
      <c r="D137" s="50"/>
      <c r="E137" s="93" t="s">
        <v>750</v>
      </c>
      <c r="F137" s="93" t="s">
        <v>649</v>
      </c>
      <c r="K137" s="180">
        <v>1</v>
      </c>
    </row>
    <row r="138" spans="1:11" ht="38.25" customHeight="1" thickBot="1">
      <c r="A138" s="116"/>
      <c r="B138" s="2092" t="str">
        <f>$B$9</f>
        <v>ОБЛАСТНА АДМИНИСТРАЦИЯ-ПЛЕВЕН</v>
      </c>
      <c r="C138" s="2093"/>
      <c r="D138" s="2093"/>
      <c r="E138" s="95">
        <f>$E$9</f>
        <v>42736</v>
      </c>
      <c r="F138" s="96">
        <f>$F$9</f>
        <v>43100</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092" t="str">
        <f>$B$12</f>
        <v xml:space="preserve">Министерски съвет </v>
      </c>
      <c r="C141" s="2093"/>
      <c r="D141" s="2093"/>
      <c r="E141" s="92" t="s">
        <v>751</v>
      </c>
      <c r="F141" s="99" t="str">
        <f>$F$12</f>
        <v>0300</v>
      </c>
      <c r="K141" s="180">
        <v>1</v>
      </c>
    </row>
    <row r="142" spans="1:11" ht="21.75" thickTop="1">
      <c r="A142" s="116"/>
      <c r="B142" s="54" t="str">
        <f>$B$13</f>
        <v xml:space="preserve">                                             (наименование на първостепенния разпоредител с бюджет)</v>
      </c>
      <c r="E142" s="98" t="s">
        <v>752</v>
      </c>
      <c r="F142" s="92"/>
      <c r="K142" s="180">
        <v>1</v>
      </c>
    </row>
    <row r="143" spans="1:11">
      <c r="A143" s="116"/>
      <c r="B143" s="54"/>
      <c r="E143" s="92"/>
      <c r="F143" s="92"/>
      <c r="K143" s="180">
        <v>1</v>
      </c>
    </row>
    <row r="144" spans="1:11" ht="21.75" thickBot="1">
      <c r="A144" s="116"/>
      <c r="C144" s="49"/>
      <c r="D144" s="50"/>
      <c r="F144" s="54"/>
      <c r="J144" s="54" t="s">
        <v>753</v>
      </c>
      <c r="K144" s="180">
        <v>1</v>
      </c>
    </row>
    <row r="145" spans="1:11" ht="21.75" thickBot="1">
      <c r="A145" s="116"/>
      <c r="B145" s="136"/>
      <c r="C145" s="137"/>
      <c r="D145" s="138" t="s">
        <v>1313</v>
      </c>
      <c r="E145" s="61" t="s">
        <v>755</v>
      </c>
      <c r="F145" s="288" t="s">
        <v>756</v>
      </c>
      <c r="G145" s="203"/>
      <c r="H145" s="203"/>
      <c r="I145" s="203"/>
      <c r="J145" s="65"/>
      <c r="K145" s="180">
        <v>1</v>
      </c>
    </row>
    <row r="146" spans="1:11" ht="45.75" thickBot="1">
      <c r="A146" s="116"/>
      <c r="B146" s="139"/>
      <c r="C146" s="139"/>
      <c r="D146" s="140" t="s">
        <v>1263</v>
      </c>
      <c r="E146" s="63">
        <v>2017</v>
      </c>
      <c r="F146" s="174" t="s">
        <v>1036</v>
      </c>
      <c r="G146" s="174" t="s">
        <v>1087</v>
      </c>
      <c r="H146" s="174" t="s">
        <v>1088</v>
      </c>
      <c r="I146" s="289" t="s">
        <v>1309</v>
      </c>
      <c r="J146" s="290" t="s">
        <v>1310</v>
      </c>
      <c r="K146" s="180">
        <v>1</v>
      </c>
    </row>
    <row r="147" spans="1:11" ht="21.75" thickBot="1">
      <c r="A147" s="116"/>
      <c r="B147" s="141"/>
      <c r="C147" s="142"/>
      <c r="D147" s="143" t="s">
        <v>1314</v>
      </c>
      <c r="E147" s="16" t="s">
        <v>347</v>
      </c>
      <c r="F147" s="16" t="s">
        <v>348</v>
      </c>
      <c r="G147" s="16" t="s">
        <v>1051</v>
      </c>
      <c r="H147" s="210" t="s">
        <v>1052</v>
      </c>
      <c r="I147" s="16" t="s">
        <v>1024</v>
      </c>
      <c r="J147" s="210" t="s">
        <v>1311</v>
      </c>
      <c r="K147" s="180">
        <v>1</v>
      </c>
    </row>
    <row r="148" spans="1:11" ht="21.75" thickBot="1">
      <c r="A148" s="116"/>
      <c r="B148" s="144"/>
      <c r="C148" s="145"/>
      <c r="D148" s="146"/>
      <c r="E148" s="147">
        <f t="shared" ref="E148:J148" si="3">+E49-E96+E124+E132</f>
        <v>0</v>
      </c>
      <c r="F148" s="147">
        <f t="shared" si="3"/>
        <v>0</v>
      </c>
      <c r="G148" s="147">
        <f t="shared" si="3"/>
        <v>35692</v>
      </c>
      <c r="H148" s="147">
        <f t="shared" si="3"/>
        <v>0</v>
      </c>
      <c r="I148" s="147">
        <f t="shared" si="3"/>
        <v>-35692</v>
      </c>
      <c r="J148" s="147">
        <f t="shared" si="3"/>
        <v>0</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c r="A153" s="116"/>
      <c r="C153" s="49"/>
      <c r="D153" s="50"/>
      <c r="E153" s="93" t="s">
        <v>750</v>
      </c>
      <c r="F153" s="93" t="s">
        <v>649</v>
      </c>
      <c r="K153" s="180">
        <v>1</v>
      </c>
    </row>
    <row r="154" spans="1:11" ht="38.25" customHeight="1" thickBot="1">
      <c r="A154" s="116"/>
      <c r="B154" s="2092" t="str">
        <f>$B$9</f>
        <v>ОБЛАСТНА АДМИНИСТРАЦИЯ-ПЛЕВЕН</v>
      </c>
      <c r="C154" s="2093"/>
      <c r="D154" s="2093"/>
      <c r="E154" s="95">
        <f>$E$9</f>
        <v>42736</v>
      </c>
      <c r="F154" s="96">
        <f>$F$9</f>
        <v>43100</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092" t="str">
        <f>$B$12</f>
        <v xml:space="preserve">Министерски съвет </v>
      </c>
      <c r="C157" s="2093"/>
      <c r="D157" s="2093"/>
      <c r="E157" s="92" t="s">
        <v>751</v>
      </c>
      <c r="F157" s="99" t="str">
        <f>$F$12</f>
        <v>0300</v>
      </c>
      <c r="K157" s="180">
        <v>1</v>
      </c>
    </row>
    <row r="158" spans="1:11" ht="21.75" thickTop="1">
      <c r="A158" s="116"/>
      <c r="B158" s="54" t="str">
        <f>$B$13</f>
        <v xml:space="preserve">                                             (наименование на първостепенния разпоредител с бюджет)</v>
      </c>
      <c r="E158" s="98" t="s">
        <v>752</v>
      </c>
      <c r="F158" s="92"/>
      <c r="K158" s="180">
        <v>1</v>
      </c>
    </row>
    <row r="159" spans="1:11">
      <c r="A159" s="116"/>
      <c r="B159" s="54"/>
      <c r="E159" s="92"/>
      <c r="F159" s="92"/>
      <c r="K159" s="180">
        <v>1</v>
      </c>
    </row>
    <row r="160" spans="1:11" ht="21.75" thickBot="1">
      <c r="A160" s="116"/>
      <c r="C160" s="49"/>
      <c r="D160" s="50"/>
      <c r="F160" s="54"/>
      <c r="J160" s="54" t="s">
        <v>753</v>
      </c>
      <c r="K160" s="180">
        <v>1</v>
      </c>
    </row>
    <row r="161" spans="1:65" ht="21.75" thickBot="1">
      <c r="A161" s="116"/>
      <c r="B161" s="125"/>
      <c r="C161" s="2096" t="s">
        <v>1022</v>
      </c>
      <c r="D161" s="2097"/>
      <c r="E161" s="61" t="s">
        <v>755</v>
      </c>
      <c r="F161" s="288" t="s">
        <v>756</v>
      </c>
      <c r="G161" s="203"/>
      <c r="H161" s="203"/>
      <c r="I161" s="203"/>
      <c r="J161" s="65"/>
      <c r="K161" s="180">
        <v>1</v>
      </c>
    </row>
    <row r="162" spans="1:65" ht="45.75" thickBot="1">
      <c r="A162" s="116"/>
      <c r="B162" s="125" t="s">
        <v>703</v>
      </c>
      <c r="C162" s="2098" t="s">
        <v>1056</v>
      </c>
      <c r="D162" s="2099"/>
      <c r="E162" s="63">
        <v>2017</v>
      </c>
      <c r="F162" s="174" t="s">
        <v>1036</v>
      </c>
      <c r="G162" s="174" t="s">
        <v>1087</v>
      </c>
      <c r="H162" s="174" t="s">
        <v>1088</v>
      </c>
      <c r="I162" s="289" t="s">
        <v>1309</v>
      </c>
      <c r="J162" s="290" t="s">
        <v>1310</v>
      </c>
      <c r="K162" s="180">
        <v>1</v>
      </c>
    </row>
    <row r="163" spans="1:65" ht="21.75" thickBot="1">
      <c r="A163" s="116">
        <v>1</v>
      </c>
      <c r="B163" s="152"/>
      <c r="C163" s="2094" t="s">
        <v>1023</v>
      </c>
      <c r="D163" s="2095"/>
      <c r="E163" s="16" t="s">
        <v>347</v>
      </c>
      <c r="F163" s="16" t="s">
        <v>348</v>
      </c>
      <c r="G163" s="16" t="s">
        <v>1051</v>
      </c>
      <c r="H163" s="210" t="s">
        <v>1052</v>
      </c>
      <c r="I163" s="16" t="s">
        <v>1024</v>
      </c>
      <c r="J163" s="210" t="s">
        <v>1311</v>
      </c>
      <c r="K163" s="180">
        <v>1</v>
      </c>
    </row>
    <row r="164" spans="1:65" s="69" customFormat="1" ht="18.75" customHeight="1">
      <c r="A164" s="76">
        <v>5</v>
      </c>
      <c r="B164" s="67">
        <v>7000</v>
      </c>
      <c r="C164" s="2137" t="s">
        <v>1264</v>
      </c>
      <c r="D164" s="2138"/>
      <c r="E164" s="190">
        <f>OTCHET!$E457</f>
        <v>0</v>
      </c>
      <c r="F164" s="191">
        <f>OTCHET!$F457</f>
        <v>0</v>
      </c>
      <c r="G164" s="121">
        <f>OTCHET!$G457</f>
        <v>0</v>
      </c>
      <c r="H164" s="121">
        <f>OTCHET!$H457</f>
        <v>0</v>
      </c>
      <c r="I164" s="121">
        <f>OTCHET!$I457</f>
        <v>0</v>
      </c>
      <c r="J164" s="121">
        <f>OTCHET!$J457</f>
        <v>0</v>
      </c>
      <c r="K164" s="177" t="str">
        <f t="shared" ref="K164:K184" si="4">(IF(E164&lt;&gt;0,$K$2,IF(F164&lt;&gt;0,$K$2,"")))</f>
        <v/>
      </c>
    </row>
    <row r="165" spans="1:65" s="69" customFormat="1">
      <c r="A165" s="76">
        <v>30</v>
      </c>
      <c r="B165" s="70">
        <v>7100</v>
      </c>
      <c r="C165" s="2104" t="s">
        <v>1267</v>
      </c>
      <c r="D165" s="2105"/>
      <c r="E165" s="192">
        <f>OTCHET!$E461</f>
        <v>0</v>
      </c>
      <c r="F165" s="193">
        <f>OTCHET!$F461</f>
        <v>0</v>
      </c>
      <c r="G165" s="122">
        <f>OTCHET!$G461</f>
        <v>0</v>
      </c>
      <c r="H165" s="122">
        <f>OTCHET!$H461</f>
        <v>0</v>
      </c>
      <c r="I165" s="122">
        <f>OTCHET!$I461</f>
        <v>0</v>
      </c>
      <c r="J165" s="122">
        <f>OTCHET!$J461</f>
        <v>0</v>
      </c>
      <c r="K165" s="177" t="str">
        <f t="shared" si="4"/>
        <v/>
      </c>
    </row>
    <row r="166" spans="1:65" s="69" customFormat="1">
      <c r="A166" s="76">
        <v>45</v>
      </c>
      <c r="B166" s="70">
        <v>7200</v>
      </c>
      <c r="C166" s="2104" t="s">
        <v>2181</v>
      </c>
      <c r="D166" s="2105"/>
      <c r="E166" s="192">
        <f>OTCHET!$E464</f>
        <v>0</v>
      </c>
      <c r="F166" s="193">
        <f>OTCHET!$F464</f>
        <v>0</v>
      </c>
      <c r="G166" s="122">
        <f>OTCHET!$G464</f>
        <v>0</v>
      </c>
      <c r="H166" s="122">
        <f>OTCHET!$H464</f>
        <v>0</v>
      </c>
      <c r="I166" s="122">
        <f>OTCHET!$I464</f>
        <v>0</v>
      </c>
      <c r="J166" s="122">
        <f>OTCHET!$J464</f>
        <v>0</v>
      </c>
      <c r="K166" s="177" t="str">
        <f t="shared" si="4"/>
        <v/>
      </c>
    </row>
    <row r="167" spans="1:65" s="69" customFormat="1" ht="33" customHeight="1">
      <c r="A167" s="76">
        <v>60</v>
      </c>
      <c r="B167" s="70">
        <v>7300</v>
      </c>
      <c r="C167" s="2132" t="s">
        <v>1270</v>
      </c>
      <c r="D167" s="2127"/>
      <c r="E167" s="192">
        <f>OTCHET!$E467</f>
        <v>0</v>
      </c>
      <c r="F167" s="193">
        <f>OTCHET!$F467</f>
        <v>0</v>
      </c>
      <c r="G167" s="122">
        <f>OTCHET!$G467</f>
        <v>0</v>
      </c>
      <c r="H167" s="122">
        <f>OTCHET!$H467</f>
        <v>0</v>
      </c>
      <c r="I167" s="122">
        <f>OTCHET!$I467</f>
        <v>0</v>
      </c>
      <c r="J167" s="122">
        <f>OTCHET!$J467</f>
        <v>0</v>
      </c>
      <c r="K167" s="177" t="str">
        <f t="shared" si="4"/>
        <v/>
      </c>
    </row>
    <row r="168" spans="1:65" s="129" customFormat="1" ht="33.75" customHeight="1">
      <c r="A168" s="77">
        <v>110</v>
      </c>
      <c r="B168" s="70">
        <v>7900</v>
      </c>
      <c r="C168" s="2133" t="s">
        <v>1277</v>
      </c>
      <c r="D168" s="2134"/>
      <c r="E168" s="198">
        <f>OTCHET!$E474</f>
        <v>0</v>
      </c>
      <c r="F168" s="199">
        <f>OTCHET!$F474</f>
        <v>0</v>
      </c>
      <c r="G168" s="153">
        <f>OTCHET!$G474</f>
        <v>0</v>
      </c>
      <c r="H168" s="153">
        <f>OTCHET!$H474</f>
        <v>0</v>
      </c>
      <c r="I168" s="153">
        <f>OTCHET!$I474</f>
        <v>0</v>
      </c>
      <c r="J168" s="153">
        <f>OTCHET!$J474</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24" t="s">
        <v>1060</v>
      </c>
      <c r="D169" s="2125"/>
      <c r="E169" s="192">
        <f>OTCHET!$E477</f>
        <v>0</v>
      </c>
      <c r="F169" s="193">
        <f>OTCHET!$F477</f>
        <v>0</v>
      </c>
      <c r="G169" s="122">
        <f>OTCHET!$G477</f>
        <v>0</v>
      </c>
      <c r="H169" s="122">
        <f>OTCHET!$H477</f>
        <v>0</v>
      </c>
      <c r="I169" s="122">
        <f>OTCHET!$I477</f>
        <v>0</v>
      </c>
      <c r="J169" s="122">
        <f>OTCHET!$J477</f>
        <v>0</v>
      </c>
      <c r="K169" s="177" t="str">
        <f t="shared" si="4"/>
        <v/>
      </c>
    </row>
    <row r="170" spans="1:65" s="69" customFormat="1" ht="33" customHeight="1">
      <c r="A170" s="76">
        <v>220</v>
      </c>
      <c r="B170" s="70">
        <v>8100</v>
      </c>
      <c r="C170" s="2110" t="s">
        <v>1061</v>
      </c>
      <c r="D170" s="2101"/>
      <c r="E170" s="192">
        <f>OTCHET!$E493</f>
        <v>0</v>
      </c>
      <c r="F170" s="193">
        <f>OTCHET!$F493</f>
        <v>0</v>
      </c>
      <c r="G170" s="122">
        <f>OTCHET!$G493</f>
        <v>0</v>
      </c>
      <c r="H170" s="122">
        <f>OTCHET!$H493</f>
        <v>0</v>
      </c>
      <c r="I170" s="122">
        <f>OTCHET!$I493</f>
        <v>0</v>
      </c>
      <c r="J170" s="122">
        <f>OTCHET!$J493</f>
        <v>0</v>
      </c>
      <c r="K170" s="177" t="str">
        <f t="shared" si="4"/>
        <v/>
      </c>
    </row>
    <row r="171" spans="1:65"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t="str">
        <f t="shared" si="4"/>
        <v/>
      </c>
    </row>
    <row r="172" spans="1:65" s="69" customFormat="1">
      <c r="A172" s="76">
        <v>255</v>
      </c>
      <c r="B172" s="70">
        <v>8300</v>
      </c>
      <c r="C172" s="2130" t="s">
        <v>1062</v>
      </c>
      <c r="D172" s="2131"/>
      <c r="E172" s="192">
        <f>OTCHET!$E499</f>
        <v>0</v>
      </c>
      <c r="F172" s="193">
        <f>OTCHET!$F499</f>
        <v>0</v>
      </c>
      <c r="G172" s="122">
        <f>OTCHET!$G499</f>
        <v>0</v>
      </c>
      <c r="H172" s="122">
        <f>OTCHET!$H499</f>
        <v>0</v>
      </c>
      <c r="I172" s="122">
        <f>OTCHET!$I499</f>
        <v>0</v>
      </c>
      <c r="J172" s="122">
        <f>OTCHET!$J499</f>
        <v>0</v>
      </c>
      <c r="K172" s="177" t="str">
        <f t="shared" si="4"/>
        <v/>
      </c>
    </row>
    <row r="173" spans="1:65" s="69" customFormat="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t="str">
        <f t="shared" si="4"/>
        <v/>
      </c>
    </row>
    <row r="174" spans="1:65" s="69" customFormat="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t="str">
        <f t="shared" si="4"/>
        <v/>
      </c>
    </row>
    <row r="175" spans="1:65" s="69" customFormat="1" ht="30" customHeight="1">
      <c r="A175" s="76">
        <v>355</v>
      </c>
      <c r="B175" s="70">
        <v>8700</v>
      </c>
      <c r="C175" s="2110" t="s">
        <v>353</v>
      </c>
      <c r="D175" s="2101"/>
      <c r="E175" s="192">
        <f>OTCHET!$E517</f>
        <v>0</v>
      </c>
      <c r="F175" s="193">
        <f>OTCHET!$F517</f>
        <v>0</v>
      </c>
      <c r="G175" s="122">
        <f>OTCHET!$G517</f>
        <v>0</v>
      </c>
      <c r="H175" s="122">
        <f>OTCHET!$H517</f>
        <v>0</v>
      </c>
      <c r="I175" s="122">
        <f>OTCHET!$I517</f>
        <v>0</v>
      </c>
      <c r="J175" s="122">
        <f>OTCHET!$J517</f>
        <v>0</v>
      </c>
      <c r="K175" s="177" t="str">
        <f t="shared" si="4"/>
        <v/>
      </c>
    </row>
    <row r="176" spans="1:65" s="69" customFormat="1" ht="30" customHeight="1">
      <c r="A176" s="76">
        <v>355</v>
      </c>
      <c r="B176" s="70">
        <v>8800</v>
      </c>
      <c r="C176" s="2110" t="s">
        <v>1291</v>
      </c>
      <c r="D176" s="2101"/>
      <c r="E176" s="192">
        <f>OTCHET!$E520</f>
        <v>0</v>
      </c>
      <c r="F176" s="193">
        <f>OTCHET!$F520</f>
        <v>0</v>
      </c>
      <c r="G176" s="122">
        <f>OTCHET!$G520</f>
        <v>0</v>
      </c>
      <c r="H176" s="122">
        <f>OTCHET!$H520</f>
        <v>0</v>
      </c>
      <c r="I176" s="122">
        <f>OTCHET!$I520</f>
        <v>0</v>
      </c>
      <c r="J176" s="122">
        <f>OTCHET!$J520</f>
        <v>0</v>
      </c>
      <c r="K176" s="177" t="str">
        <f t="shared" si="4"/>
        <v/>
      </c>
    </row>
    <row r="177" spans="1:11" s="69" customFormat="1" ht="33.75" customHeight="1">
      <c r="A177" s="76">
        <v>375</v>
      </c>
      <c r="B177" s="70">
        <v>8900</v>
      </c>
      <c r="C177" s="2126" t="s">
        <v>1118</v>
      </c>
      <c r="D177" s="2127"/>
      <c r="E177" s="192">
        <f>OTCHET!$E527</f>
        <v>0</v>
      </c>
      <c r="F177" s="193">
        <f>OTCHET!$F527</f>
        <v>0</v>
      </c>
      <c r="G177" s="122">
        <f>OTCHET!$G527</f>
        <v>0</v>
      </c>
      <c r="H177" s="122">
        <f>OTCHET!$H527</f>
        <v>0</v>
      </c>
      <c r="I177" s="122">
        <f>OTCHET!$I527</f>
        <v>0</v>
      </c>
      <c r="J177" s="122">
        <f>OTCHET!$J527</f>
        <v>0</v>
      </c>
      <c r="K177" s="177" t="str">
        <f t="shared" si="4"/>
        <v/>
      </c>
    </row>
    <row r="178" spans="1:11" s="69" customFormat="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t="str">
        <f t="shared" si="4"/>
        <v/>
      </c>
    </row>
    <row r="179" spans="1:11" s="69" customFormat="1" ht="33" customHeight="1">
      <c r="A179" s="76">
        <v>405</v>
      </c>
      <c r="B179" s="70">
        <v>9100</v>
      </c>
      <c r="C179" s="2126" t="s">
        <v>1292</v>
      </c>
      <c r="D179" s="2129"/>
      <c r="E179" s="192">
        <f>OTCHET!$E532</f>
        <v>0</v>
      </c>
      <c r="F179" s="193">
        <f>OTCHET!$F532</f>
        <v>0</v>
      </c>
      <c r="G179" s="122">
        <f>OTCHET!$G532</f>
        <v>0</v>
      </c>
      <c r="H179" s="122">
        <f>OTCHET!$H532</f>
        <v>0</v>
      </c>
      <c r="I179" s="122">
        <f>OTCHET!$I532</f>
        <v>0</v>
      </c>
      <c r="J179" s="122">
        <f>OTCHET!$J532</f>
        <v>0</v>
      </c>
      <c r="K179" s="177" t="str">
        <f t="shared" si="4"/>
        <v/>
      </c>
    </row>
    <row r="180" spans="1:11" s="69" customFormat="1" ht="31.5" customHeight="1">
      <c r="A180" s="76">
        <v>430</v>
      </c>
      <c r="B180" s="70">
        <v>9200</v>
      </c>
      <c r="C180" s="2100" t="s">
        <v>1063</v>
      </c>
      <c r="D180" s="2101"/>
      <c r="E180" s="192">
        <f>OTCHET!$E537</f>
        <v>0</v>
      </c>
      <c r="F180" s="193">
        <f>OTCHET!$F537</f>
        <v>0</v>
      </c>
      <c r="G180" s="122">
        <f>OTCHET!$G537</f>
        <v>0</v>
      </c>
      <c r="H180" s="122">
        <f>OTCHET!$H537</f>
        <v>0</v>
      </c>
      <c r="I180" s="122">
        <f>OTCHET!$I537</f>
        <v>0</v>
      </c>
      <c r="J180" s="122">
        <f>OTCHET!$J537</f>
        <v>0</v>
      </c>
      <c r="K180" s="177" t="str">
        <f t="shared" si="4"/>
        <v/>
      </c>
    </row>
    <row r="181" spans="1:11" s="69" customFormat="1">
      <c r="A181" s="106">
        <v>445</v>
      </c>
      <c r="B181" s="70">
        <v>9300</v>
      </c>
      <c r="C181" s="2124" t="s">
        <v>1064</v>
      </c>
      <c r="D181" s="2125"/>
      <c r="E181" s="192">
        <f>OTCHET!$E540</f>
        <v>0</v>
      </c>
      <c r="F181" s="193">
        <f>OTCHET!$F540</f>
        <v>0</v>
      </c>
      <c r="G181" s="122">
        <f>OTCHET!$G540</f>
        <v>0</v>
      </c>
      <c r="H181" s="122">
        <f>OTCHET!$H540</f>
        <v>0</v>
      </c>
      <c r="I181" s="122">
        <f>OTCHET!$I540</f>
        <v>0</v>
      </c>
      <c r="J181" s="122">
        <f>OTCHET!$J540</f>
        <v>0</v>
      </c>
      <c r="K181" s="177" t="str">
        <f t="shared" si="4"/>
        <v/>
      </c>
    </row>
    <row r="182" spans="1:11" s="69" customFormat="1" ht="31.5" customHeight="1">
      <c r="A182" s="106">
        <v>470</v>
      </c>
      <c r="B182" s="70">
        <v>9500</v>
      </c>
      <c r="C182" s="2100" t="s">
        <v>1065</v>
      </c>
      <c r="D182" s="2128"/>
      <c r="E182" s="192">
        <f>OTCHET!$E562</f>
        <v>0</v>
      </c>
      <c r="F182" s="193">
        <f>OTCHET!$F562</f>
        <v>0</v>
      </c>
      <c r="G182" s="122">
        <f>OTCHET!$G562</f>
        <v>0</v>
      </c>
      <c r="H182" s="122">
        <f>OTCHET!$H562</f>
        <v>0</v>
      </c>
      <c r="I182" s="122">
        <f>OTCHET!$I562</f>
        <v>0</v>
      </c>
      <c r="J182" s="122">
        <f>OTCHET!$J562</f>
        <v>0</v>
      </c>
      <c r="K182" s="177" t="str">
        <f t="shared" si="4"/>
        <v/>
      </c>
    </row>
    <row r="183" spans="1:11" s="69" customFormat="1" ht="35.25" customHeight="1">
      <c r="A183" s="106">
        <v>565</v>
      </c>
      <c r="B183" s="70">
        <v>9600</v>
      </c>
      <c r="C183" s="2100" t="s">
        <v>1066</v>
      </c>
      <c r="D183" s="2101"/>
      <c r="E183" s="192">
        <f>OTCHET!$E582</f>
        <v>0</v>
      </c>
      <c r="F183" s="193">
        <f>OTCHET!$F582</f>
        <v>0</v>
      </c>
      <c r="G183" s="122">
        <f>OTCHET!$G582</f>
        <v>0</v>
      </c>
      <c r="H183" s="122">
        <f>OTCHET!$H582</f>
        <v>0</v>
      </c>
      <c r="I183" s="122">
        <f>OTCHET!$I582</f>
        <v>0</v>
      </c>
      <c r="J183" s="122">
        <f>OTCHET!$J582</f>
        <v>0</v>
      </c>
      <c r="K183" s="177" t="str">
        <f t="shared" si="4"/>
        <v/>
      </c>
    </row>
    <row r="184" spans="1:11" s="69" customFormat="1" ht="35.25" customHeight="1" thickBot="1">
      <c r="A184" s="106">
        <v>575</v>
      </c>
      <c r="B184" s="70">
        <v>9800</v>
      </c>
      <c r="C184" s="2102" t="s">
        <v>644</v>
      </c>
      <c r="D184" s="2103"/>
      <c r="E184" s="194">
        <f>OTCHET!$E587</f>
        <v>0</v>
      </c>
      <c r="F184" s="195">
        <f>OTCHET!$F587</f>
        <v>0</v>
      </c>
      <c r="G184" s="124">
        <f>OTCHET!$G587</f>
        <v>-35692</v>
      </c>
      <c r="H184" s="124">
        <f>OTCHET!$H587</f>
        <v>0</v>
      </c>
      <c r="I184" s="124">
        <f>OTCHET!$I587</f>
        <v>35692</v>
      </c>
      <c r="J184" s="124">
        <f>OTCHET!$J587</f>
        <v>0</v>
      </c>
      <c r="K184" s="177" t="str">
        <f t="shared" si="4"/>
        <v/>
      </c>
    </row>
    <row r="185" spans="1:11" ht="21.75" thickBot="1">
      <c r="A185" s="116">
        <v>610</v>
      </c>
      <c r="B185" s="159"/>
      <c r="C185" s="2098" t="s">
        <v>1315</v>
      </c>
      <c r="D185" s="2099"/>
      <c r="E185" s="86">
        <f>OTCHET!$E593</f>
        <v>0</v>
      </c>
      <c r="F185" s="86">
        <f>OTCHET!$F593</f>
        <v>0</v>
      </c>
      <c r="G185" s="86">
        <f>OTCHET!$G593</f>
        <v>-35692</v>
      </c>
      <c r="H185" s="86">
        <f>OTCHET!$H593</f>
        <v>0</v>
      </c>
      <c r="I185" s="86">
        <f>OTCHET!$I593</f>
        <v>35692</v>
      </c>
      <c r="J185" s="86">
        <f>OTCHET!$J593</f>
        <v>0</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090" t="str">
        <f>$B$7</f>
        <v>ОТЧЕТНИ ДАННИ ПО ЕБК ЗА ИЗПЪЛНЕНИЕТО НА БЮДЖЕТА</v>
      </c>
      <c r="C189" s="2091"/>
      <c r="D189" s="2091"/>
      <c r="E189" s="92"/>
      <c r="F189" s="92"/>
      <c r="G189" s="69"/>
      <c r="K189" s="179">
        <v>1</v>
      </c>
    </row>
    <row r="190" spans="1:11">
      <c r="C190" s="49"/>
      <c r="D190" s="50"/>
      <c r="E190" s="93" t="s">
        <v>750</v>
      </c>
      <c r="F190" s="93" t="s">
        <v>649</v>
      </c>
      <c r="G190" s="69"/>
      <c r="K190" s="179">
        <v>1</v>
      </c>
    </row>
    <row r="191" spans="1:11" ht="21.75" thickBot="1">
      <c r="B191" s="2092" t="str">
        <f>$B$9</f>
        <v>ОБЛАСТНА АДМИНИСТРАЦИЯ-ПЛЕВЕН</v>
      </c>
      <c r="C191" s="2093"/>
      <c r="D191" s="2093"/>
      <c r="E191" s="95">
        <f>$E$9</f>
        <v>42736</v>
      </c>
      <c r="F191" s="96">
        <f>$F$9</f>
        <v>43100</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092" t="str">
        <f>$B$12</f>
        <v xml:space="preserve">Министерски съвет </v>
      </c>
      <c r="C194" s="2093"/>
      <c r="D194" s="2093"/>
      <c r="E194" s="92" t="s">
        <v>751</v>
      </c>
      <c r="F194" s="99" t="str">
        <f>$F$12</f>
        <v>0300</v>
      </c>
      <c r="G194" s="69"/>
      <c r="K194" s="179">
        <v>1</v>
      </c>
    </row>
    <row r="195" spans="2:11" ht="21.75" thickTop="1">
      <c r="B195" s="54" t="str">
        <f>$B$13</f>
        <v xml:space="preserve">                                             (наименование на първостепенния разпоредител с бюджет)</v>
      </c>
      <c r="E195" s="98" t="s">
        <v>752</v>
      </c>
      <c r="F195" s="92"/>
      <c r="G195" s="69"/>
      <c r="K195" s="179">
        <v>1</v>
      </c>
    </row>
    <row r="196" spans="2:11">
      <c r="B196" s="162"/>
      <c r="C196" s="160"/>
      <c r="D196" s="161"/>
      <c r="E196" s="163"/>
      <c r="F196" s="163"/>
      <c r="G196" s="69"/>
      <c r="K196" s="179">
        <v>1</v>
      </c>
    </row>
    <row r="197" spans="2:11" ht="21.75" thickBot="1">
      <c r="B197" s="160"/>
      <c r="C197" s="164"/>
      <c r="D197" s="165"/>
      <c r="F197" s="54"/>
      <c r="J197" s="54" t="s">
        <v>753</v>
      </c>
      <c r="K197" s="179">
        <v>1</v>
      </c>
    </row>
    <row r="198" spans="2:11" ht="21.75" thickBot="1">
      <c r="B198" s="166" t="s">
        <v>703</v>
      </c>
      <c r="C198" s="2108" t="s">
        <v>1067</v>
      </c>
      <c r="D198" s="2099"/>
      <c r="E198" s="61" t="s">
        <v>755</v>
      </c>
      <c r="F198" s="288" t="s">
        <v>756</v>
      </c>
      <c r="G198" s="203"/>
      <c r="H198" s="203"/>
      <c r="I198" s="203"/>
      <c r="J198" s="65"/>
      <c r="K198" s="179">
        <v>1</v>
      </c>
    </row>
    <row r="199" spans="2:11" ht="45.75" thickBot="1">
      <c r="B199" s="167"/>
      <c r="C199" s="2109"/>
      <c r="D199" s="2097"/>
      <c r="E199" s="63">
        <v>2017</v>
      </c>
      <c r="F199" s="174" t="s">
        <v>1036</v>
      </c>
      <c r="G199" s="174" t="s">
        <v>1087</v>
      </c>
      <c r="H199" s="174" t="s">
        <v>1088</v>
      </c>
      <c r="I199" s="289" t="s">
        <v>1309</v>
      </c>
      <c r="J199" s="290" t="s">
        <v>1310</v>
      </c>
      <c r="K199" s="179">
        <v>1</v>
      </c>
    </row>
    <row r="200" spans="2:11">
      <c r="B200" s="168" t="s">
        <v>1068</v>
      </c>
      <c r="C200" s="2122" t="s">
        <v>1069</v>
      </c>
      <c r="D200" s="2123"/>
      <c r="E200" s="200">
        <f>SUMIF(OTCHET!L:L,1,OTCHET!E:E)</f>
        <v>743754</v>
      </c>
      <c r="F200" s="200">
        <f>SUMIF(OTCHET!L:L,1,OTCHET!F:F)</f>
        <v>726382</v>
      </c>
      <c r="G200" s="200">
        <f>SUMIF(OTCHET!L:L,1,OTCHET!G:G)</f>
        <v>548120</v>
      </c>
      <c r="H200" s="200">
        <f>SUMIF(OTCHET!L:L,1,OTCHET!H:H)</f>
        <v>0</v>
      </c>
      <c r="I200" s="200">
        <f>SUMIF(OTCHET!L:L,1,OTCHET!I:I)</f>
        <v>33024</v>
      </c>
      <c r="J200" s="200">
        <f>SUMIF(OTCHET!L:L,1,OTCHET!J:J)</f>
        <v>145238</v>
      </c>
      <c r="K200" s="179">
        <v>1</v>
      </c>
    </row>
    <row r="201" spans="2:11">
      <c r="B201" s="169" t="s">
        <v>1070</v>
      </c>
      <c r="C201" s="2115" t="s">
        <v>1071</v>
      </c>
      <c r="D201" s="2116"/>
      <c r="E201" s="201">
        <f>SUMIF(OTCHET!L:L,2,OTCHET!E:E)</f>
        <v>27883</v>
      </c>
      <c r="F201" s="201">
        <f>SUMIF(OTCHET!L:L,2,OTCHET!F:F)</f>
        <v>26521</v>
      </c>
      <c r="G201" s="201">
        <f>SUMIF(OTCHET!L:L,2,OTCHET!G:G)</f>
        <v>17160</v>
      </c>
      <c r="H201" s="201">
        <f>SUMIF(OTCHET!L:L,2,OTCHET!H:H)</f>
        <v>0</v>
      </c>
      <c r="I201" s="201">
        <f>SUMIF(OTCHET!L:L,2,OTCHET!I:I)</f>
        <v>739</v>
      </c>
      <c r="J201" s="201">
        <f>SUMIF(OTCHET!L:L,2,OTCHET!J:J)</f>
        <v>8622</v>
      </c>
      <c r="K201" s="179">
        <v>1</v>
      </c>
    </row>
    <row r="202" spans="2:11">
      <c r="B202" s="169" t="s">
        <v>1072</v>
      </c>
      <c r="C202" s="2115" t="s">
        <v>1073</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1074</v>
      </c>
      <c r="C203" s="2118" t="s">
        <v>1075</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c r="B204" s="169" t="s">
        <v>1076</v>
      </c>
      <c r="C204" s="2120" t="s">
        <v>1077</v>
      </c>
      <c r="D204" s="2121"/>
      <c r="E204" s="201">
        <f>SUMIF(OTCHET!L:L,5,OTCHET!E:E)</f>
        <v>69212</v>
      </c>
      <c r="F204" s="201">
        <f>SUMIF(OTCHET!L:L,5,OTCHET!F:F)</f>
        <v>57345</v>
      </c>
      <c r="G204" s="201">
        <f>SUMIF(OTCHET!L:L,5,OTCHET!G:G)</f>
        <v>38347</v>
      </c>
      <c r="H204" s="201">
        <f>SUMIF(OTCHET!L:L,5,OTCHET!H:H)</f>
        <v>0</v>
      </c>
      <c r="I204" s="201">
        <f>SUMIF(OTCHET!L:L,5,OTCHET!I:I)</f>
        <v>0</v>
      </c>
      <c r="J204" s="201">
        <f>SUMIF(OTCHET!L:L,5,OTCHET!J:J)</f>
        <v>18998</v>
      </c>
      <c r="K204" s="179">
        <v>1</v>
      </c>
    </row>
    <row r="205" spans="2:11" ht="42" customHeight="1">
      <c r="B205" s="169" t="s">
        <v>1078</v>
      </c>
      <c r="C205" s="2117" t="s">
        <v>1079</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1080</v>
      </c>
      <c r="C206" s="2111" t="s">
        <v>1081</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1082</v>
      </c>
      <c r="C207" s="2111" t="s">
        <v>1083</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1084</v>
      </c>
      <c r="C208" s="2113" t="s">
        <v>1085</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1086</v>
      </c>
      <c r="D209" s="2107"/>
      <c r="E209" s="171">
        <f t="shared" ref="E209:J209" si="5">SUM(E200:E208)</f>
        <v>840849</v>
      </c>
      <c r="F209" s="171">
        <f t="shared" si="5"/>
        <v>810248</v>
      </c>
      <c r="G209" s="171">
        <f t="shared" si="5"/>
        <v>603627</v>
      </c>
      <c r="H209" s="171">
        <f t="shared" si="5"/>
        <v>0</v>
      </c>
      <c r="I209" s="171">
        <f t="shared" si="5"/>
        <v>33763</v>
      </c>
      <c r="J209" s="171">
        <f t="shared" si="5"/>
        <v>172858</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CalcPr fullCalcOnLoad="1"/>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filterMode="1"/>
  <dimension ref="A1:IK1815"/>
  <sheetViews>
    <sheetView tabSelected="1" topLeftCell="B832" zoomScale="58" zoomScaleNormal="58" zoomScaleSheetLayoutView="75" workbookViewId="0">
      <selection activeCell="G11" sqref="G11"/>
    </sheetView>
  </sheetViews>
  <sheetFormatPr defaultRowHeight="15.75"/>
  <cols>
    <col min="1" max="1" width="5.28515625" style="1" hidden="1" customWidth="1"/>
    <col min="2" max="2" width="8.28515625" style="1" customWidth="1"/>
    <col min="3" max="3" width="10.42578125" style="1" customWidth="1"/>
    <col min="4" max="4" width="90.140625" style="2" customWidth="1"/>
    <col min="5" max="6" width="19.28515625" style="1" customWidth="1"/>
    <col min="7" max="10" width="18.42578125" style="1" customWidth="1"/>
    <col min="11" max="11" width="9.85546875" style="4" hidden="1" customWidth="1"/>
    <col min="12" max="12" width="2.5703125" style="312" customWidth="1"/>
    <col min="13" max="26" width="11.7109375" style="351" customWidth="1"/>
    <col min="27" max="16384" width="9.140625" style="351"/>
  </cols>
  <sheetData>
    <row r="1" spans="1:12" ht="18.75" hidden="1" customHeight="1">
      <c r="A1" s="1" t="s">
        <v>340</v>
      </c>
      <c r="C1" s="1" t="s">
        <v>342</v>
      </c>
      <c r="D1" s="2" t="s">
        <v>343</v>
      </c>
      <c r="E1" s="1" t="s">
        <v>344</v>
      </c>
      <c r="F1" s="1" t="s">
        <v>345</v>
      </c>
      <c r="G1" s="1" t="s">
        <v>345</v>
      </c>
      <c r="H1" s="1" t="s">
        <v>345</v>
      </c>
      <c r="I1" s="1" t="s">
        <v>345</v>
      </c>
      <c r="J1" s="1" t="s">
        <v>345</v>
      </c>
      <c r="K1" s="3" t="s">
        <v>2214</v>
      </c>
      <c r="L1" s="311"/>
    </row>
    <row r="2" spans="1:12" ht="12.75" customHeight="1">
      <c r="A2" s="292">
        <v>2</v>
      </c>
      <c r="B2" s="292"/>
      <c r="C2" s="292"/>
      <c r="D2" s="307"/>
      <c r="E2" s="292"/>
      <c r="F2" s="292"/>
      <c r="G2" s="292"/>
      <c r="H2" s="292"/>
      <c r="I2" s="292"/>
      <c r="J2" s="292"/>
      <c r="K2" s="1571">
        <v>1</v>
      </c>
      <c r="L2" s="458"/>
    </row>
    <row r="3" spans="1:12">
      <c r="A3" s="292"/>
      <c r="B3" s="1869" t="s">
        <v>1748</v>
      </c>
      <c r="C3" s="1870">
        <f>YEAR(F9)</f>
        <v>2017</v>
      </c>
      <c r="D3" s="307"/>
      <c r="E3" s="313"/>
      <c r="F3" s="292"/>
      <c r="G3" s="292"/>
      <c r="H3" s="292"/>
      <c r="I3" s="292"/>
      <c r="J3" s="292"/>
      <c r="K3" s="4">
        <v>1</v>
      </c>
      <c r="L3" s="458"/>
    </row>
    <row r="4" spans="1:12">
      <c r="A4" s="292"/>
      <c r="B4" s="292"/>
      <c r="C4" s="292"/>
      <c r="D4" s="307"/>
      <c r="E4" s="314"/>
      <c r="F4" s="292"/>
      <c r="G4" s="292"/>
      <c r="H4" s="292"/>
      <c r="I4" s="292"/>
      <c r="J4" s="292"/>
      <c r="K4" s="4">
        <v>1</v>
      </c>
      <c r="L4" s="458"/>
    </row>
    <row r="5" spans="1:12">
      <c r="A5" s="292"/>
      <c r="B5" s="292"/>
      <c r="C5" s="315"/>
      <c r="D5" s="307"/>
      <c r="E5" s="292" t="s">
        <v>749</v>
      </c>
      <c r="F5" s="292" t="s">
        <v>749</v>
      </c>
      <c r="G5" s="292" t="s">
        <v>749</v>
      </c>
      <c r="H5" s="292" t="s">
        <v>749</v>
      </c>
      <c r="I5" s="292" t="s">
        <v>749</v>
      </c>
      <c r="J5" s="292" t="s">
        <v>749</v>
      </c>
      <c r="K5" s="4">
        <v>1</v>
      </c>
      <c r="L5" s="458"/>
    </row>
    <row r="6" spans="1:12">
      <c r="A6" s="292"/>
      <c r="B6" s="292"/>
      <c r="C6" s="306"/>
      <c r="D6" s="308"/>
      <c r="E6" s="314"/>
      <c r="F6" s="292" t="s">
        <v>749</v>
      </c>
      <c r="G6" s="292" t="s">
        <v>749</v>
      </c>
      <c r="H6" s="292" t="s">
        <v>749</v>
      </c>
      <c r="I6" s="292" t="s">
        <v>749</v>
      </c>
      <c r="J6" s="292" t="s">
        <v>749</v>
      </c>
      <c r="K6" s="4">
        <v>1</v>
      </c>
      <c r="L6" s="458"/>
    </row>
    <row r="7" spans="1:12">
      <c r="A7" s="292"/>
      <c r="B7" s="2252" t="str">
        <f>VLOOKUP(E15,SMETKA,2,FALSE)</f>
        <v>ОТЧЕТНИ ДАННИ ПО ЕБК ЗА ИЗПЪЛНЕНИЕТО НА БЮДЖЕТА</v>
      </c>
      <c r="C7" s="2253"/>
      <c r="D7" s="2253"/>
      <c r="E7" s="1091"/>
      <c r="F7" s="1091"/>
      <c r="G7" s="1091"/>
      <c r="H7" s="1091"/>
      <c r="I7" s="1091"/>
      <c r="J7" s="1091"/>
      <c r="K7" s="4">
        <v>1</v>
      </c>
      <c r="L7" s="458"/>
    </row>
    <row r="8" spans="1:12" ht="18.75" customHeight="1">
      <c r="A8" s="292"/>
      <c r="B8" s="292"/>
      <c r="C8" s="306"/>
      <c r="D8" s="308"/>
      <c r="E8" s="389" t="s">
        <v>1356</v>
      </c>
      <c r="F8" s="1174" t="s">
        <v>649</v>
      </c>
      <c r="G8" s="316"/>
      <c r="H8" s="1089" t="s">
        <v>1525</v>
      </c>
      <c r="I8" s="316"/>
      <c r="J8" s="316"/>
      <c r="K8" s="4">
        <v>1</v>
      </c>
      <c r="L8" s="458"/>
    </row>
    <row r="9" spans="1:12" ht="27" customHeight="1">
      <c r="B9" s="2254" t="s">
        <v>2213</v>
      </c>
      <c r="C9" s="2255"/>
      <c r="D9" s="2256"/>
      <c r="E9" s="1096">
        <v>42736</v>
      </c>
      <c r="F9" s="1097">
        <v>43100</v>
      </c>
      <c r="G9" s="316"/>
      <c r="H9" s="1918">
        <v>114125755</v>
      </c>
      <c r="I9" s="2206"/>
      <c r="J9" s="2207"/>
      <c r="K9" s="4">
        <v>1</v>
      </c>
      <c r="L9" s="458"/>
    </row>
    <row r="10" spans="1:12">
      <c r="A10" s="292"/>
      <c r="B10" s="309" t="s">
        <v>1358</v>
      </c>
      <c r="C10" s="292"/>
      <c r="D10" s="307"/>
      <c r="E10" s="316"/>
      <c r="F10" s="316"/>
      <c r="G10" s="316"/>
      <c r="H10" s="1089"/>
      <c r="I10" s="2208" t="s">
        <v>1659</v>
      </c>
      <c r="J10" s="2208"/>
      <c r="K10" s="4">
        <v>1</v>
      </c>
      <c r="L10" s="458"/>
    </row>
    <row r="11" spans="1:12" ht="6" customHeight="1">
      <c r="A11" s="292"/>
      <c r="B11" s="309"/>
      <c r="C11" s="292"/>
      <c r="D11" s="307"/>
      <c r="E11" s="309"/>
      <c r="F11" s="292"/>
      <c r="G11" s="316"/>
      <c r="H11" s="1089"/>
      <c r="I11" s="2209"/>
      <c r="J11" s="2209"/>
      <c r="K11" s="4">
        <v>1</v>
      </c>
      <c r="L11" s="458"/>
    </row>
    <row r="12" spans="1:12" ht="27" customHeight="1">
      <c r="B12" s="2224" t="str">
        <f>VLOOKUP(F12,PRBK,2,FALSE)</f>
        <v xml:space="preserve">Министерски съвет </v>
      </c>
      <c r="C12" s="2225"/>
      <c r="D12" s="2226"/>
      <c r="E12" s="1562" t="s">
        <v>1466</v>
      </c>
      <c r="F12" s="1951" t="s">
        <v>1756</v>
      </c>
      <c r="G12" s="316"/>
      <c r="H12" s="1089"/>
      <c r="I12" s="2209"/>
      <c r="J12" s="2209"/>
      <c r="K12" s="4">
        <v>1</v>
      </c>
      <c r="L12" s="458"/>
    </row>
    <row r="13" spans="1:12" ht="18" customHeight="1">
      <c r="B13" s="379" t="s">
        <v>1357</v>
      </c>
      <c r="C13" s="292"/>
      <c r="D13" s="307"/>
      <c r="E13" s="1176"/>
      <c r="F13" s="1089"/>
      <c r="G13" s="316"/>
      <c r="H13" s="1090"/>
      <c r="I13" s="1091"/>
      <c r="J13" s="319"/>
      <c r="K13" s="4">
        <v>1</v>
      </c>
      <c r="L13" s="458"/>
    </row>
    <row r="14" spans="1:12" ht="20.25" customHeight="1">
      <c r="B14" s="309"/>
      <c r="C14" s="292"/>
      <c r="D14" s="307"/>
      <c r="E14" s="1176"/>
      <c r="F14" s="1089"/>
      <c r="G14" s="316"/>
      <c r="H14" s="1090"/>
      <c r="I14" s="1091"/>
      <c r="J14" s="319"/>
      <c r="K14" s="4">
        <v>1</v>
      </c>
      <c r="L14" s="458"/>
    </row>
    <row r="15" spans="1:12" ht="21" customHeight="1">
      <c r="B15" s="309"/>
      <c r="C15" s="292"/>
      <c r="D15" s="1177" t="s">
        <v>1456</v>
      </c>
      <c r="E15" s="1314">
        <v>0</v>
      </c>
      <c r="F15" s="1538"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26" ht="6.75" customHeight="1">
      <c r="A17" s="5"/>
      <c r="B17" s="292"/>
      <c r="C17" s="306"/>
      <c r="D17" s="1091"/>
      <c r="E17" s="1091"/>
      <c r="F17" s="1091"/>
      <c r="G17" s="1091"/>
      <c r="H17" s="1091"/>
      <c r="I17" s="1091"/>
      <c r="J17" s="319"/>
      <c r="K17" s="4">
        <v>1</v>
      </c>
      <c r="L17" s="458"/>
    </row>
    <row r="18" spans="1:26" ht="16.5" thickBot="1">
      <c r="B18" s="292"/>
      <c r="C18" s="306"/>
      <c r="D18" s="308"/>
      <c r="F18" s="310"/>
      <c r="G18" s="310"/>
      <c r="H18" s="310"/>
      <c r="I18" s="310"/>
      <c r="J18" s="412" t="s">
        <v>753</v>
      </c>
      <c r="K18" s="4">
        <v>1</v>
      </c>
      <c r="L18" s="458"/>
    </row>
    <row r="19" spans="1:26" ht="22.5" customHeight="1">
      <c r="A19" s="483"/>
      <c r="B19" s="390"/>
      <c r="C19" s="391"/>
      <c r="D19" s="392" t="s">
        <v>1344</v>
      </c>
      <c r="E19" s="388" t="s">
        <v>755</v>
      </c>
      <c r="F19" s="394" t="s">
        <v>1343</v>
      </c>
      <c r="G19" s="395"/>
      <c r="H19" s="396"/>
      <c r="I19" s="395"/>
      <c r="J19" s="397"/>
      <c r="K19" s="4">
        <v>1</v>
      </c>
      <c r="L19" s="481"/>
    </row>
    <row r="20" spans="1:26" ht="49.5" customHeight="1">
      <c r="A20" s="483"/>
      <c r="B20" s="407" t="s">
        <v>703</v>
      </c>
      <c r="C20" s="408" t="s">
        <v>757</v>
      </c>
      <c r="D20" s="409" t="s">
        <v>1342</v>
      </c>
      <c r="E20" s="410">
        <f>$C$3</f>
        <v>2017</v>
      </c>
      <c r="F20" s="411" t="s">
        <v>1341</v>
      </c>
      <c r="G20" s="2008" t="s">
        <v>1340</v>
      </c>
      <c r="H20" s="2009" t="s">
        <v>1037</v>
      </c>
      <c r="I20" s="2009" t="s">
        <v>1329</v>
      </c>
      <c r="J20" s="2010" t="s">
        <v>1330</v>
      </c>
      <c r="K20" s="4">
        <v>1</v>
      </c>
      <c r="L20" s="481"/>
    </row>
    <row r="21" spans="1:26" ht="18.75">
      <c r="A21" s="483"/>
      <c r="B21" s="402"/>
      <c r="C21" s="403"/>
      <c r="D21" s="404" t="s">
        <v>758</v>
      </c>
      <c r="E21" s="405" t="s">
        <v>347</v>
      </c>
      <c r="F21" s="406" t="s">
        <v>348</v>
      </c>
      <c r="G21" s="398" t="s">
        <v>1051</v>
      </c>
      <c r="H21" s="399" t="s">
        <v>1052</v>
      </c>
      <c r="I21" s="400" t="s">
        <v>1024</v>
      </c>
      <c r="J21" s="401" t="s">
        <v>1311</v>
      </c>
      <c r="K21" s="4">
        <v>1</v>
      </c>
      <c r="L21" s="481"/>
    </row>
    <row r="22" spans="1:26" s="352" customFormat="1" ht="18.75" hidden="1" customHeight="1">
      <c r="A22" s="484">
        <v>5</v>
      </c>
      <c r="B22" s="291">
        <v>100</v>
      </c>
      <c r="C22" s="2257" t="s">
        <v>759</v>
      </c>
      <c r="D22" s="2258"/>
      <c r="E22" s="393">
        <f t="shared" ref="E22:J22" si="0">SUM(E23:E27)</f>
        <v>0</v>
      </c>
      <c r="F22" s="393">
        <f t="shared" si="0"/>
        <v>0</v>
      </c>
      <c r="G22" s="608">
        <f t="shared" si="0"/>
        <v>0</v>
      </c>
      <c r="H22" s="609">
        <f t="shared" si="0"/>
        <v>0</v>
      </c>
      <c r="I22" s="610">
        <f t="shared" si="0"/>
        <v>0</v>
      </c>
      <c r="J22" s="611">
        <f t="shared" si="0"/>
        <v>0</v>
      </c>
      <c r="K22" s="1570" t="str">
        <f t="shared" ref="K22:K88" si="1">(IF($E22&lt;&gt;0,$K$2,IF($F22&lt;&gt;0,$K$2,IF($G22&lt;&gt;0,$K$2,IF($H22&lt;&gt;0,$K$2,IF($I22&lt;&gt;0,$K$2,IF($J22&lt;&gt;0,$K$2,"")))))))</f>
        <v/>
      </c>
      <c r="L22" s="482"/>
      <c r="M22" s="351"/>
      <c r="N22" s="351"/>
      <c r="O22" s="351"/>
      <c r="P22" s="351"/>
      <c r="Q22" s="351"/>
      <c r="R22" s="351"/>
      <c r="S22" s="351"/>
      <c r="T22" s="351"/>
      <c r="U22" s="351"/>
      <c r="V22" s="351"/>
      <c r="W22" s="351"/>
      <c r="X22" s="351"/>
      <c r="Y22" s="351"/>
      <c r="Z22" s="351"/>
    </row>
    <row r="23" spans="1:26" ht="18.75" hidden="1" customHeight="1">
      <c r="A23" s="485">
        <v>10</v>
      </c>
      <c r="B23" s="293"/>
      <c r="C23" s="294">
        <v>101</v>
      </c>
      <c r="D23" s="295" t="s">
        <v>760</v>
      </c>
      <c r="E23" s="622"/>
      <c r="F23" s="623">
        <f>G23+H23+I23+J23</f>
        <v>0</v>
      </c>
      <c r="G23" s="545"/>
      <c r="H23" s="546"/>
      <c r="I23" s="546"/>
      <c r="J23" s="547"/>
      <c r="K23" s="1570" t="str">
        <f t="shared" si="1"/>
        <v/>
      </c>
      <c r="L23" s="482"/>
    </row>
    <row r="24" spans="1:26" hidden="1">
      <c r="A24" s="485">
        <v>15</v>
      </c>
      <c r="B24" s="293"/>
      <c r="C24" s="296">
        <v>102</v>
      </c>
      <c r="D24" s="297" t="s">
        <v>2165</v>
      </c>
      <c r="E24" s="624"/>
      <c r="F24" s="625">
        <f>G24+H24+I24+J24</f>
        <v>0</v>
      </c>
      <c r="G24" s="548"/>
      <c r="H24" s="549"/>
      <c r="I24" s="549"/>
      <c r="J24" s="550"/>
      <c r="K24" s="1570" t="str">
        <f t="shared" si="1"/>
        <v/>
      </c>
      <c r="L24" s="482"/>
      <c r="M24" s="352"/>
      <c r="N24" s="352"/>
      <c r="O24" s="352"/>
      <c r="P24" s="352"/>
      <c r="Q24" s="352"/>
      <c r="R24" s="352"/>
      <c r="S24" s="352"/>
      <c r="T24" s="352"/>
      <c r="U24" s="352"/>
      <c r="V24" s="352"/>
      <c r="W24" s="352"/>
      <c r="X24" s="352"/>
      <c r="Y24" s="352"/>
      <c r="Z24" s="352"/>
    </row>
    <row r="25" spans="1:26" ht="18.75" hidden="1" customHeight="1">
      <c r="A25" s="485">
        <v>20</v>
      </c>
      <c r="B25" s="293"/>
      <c r="C25" s="296">
        <v>103</v>
      </c>
      <c r="D25" s="297" t="s">
        <v>2166</v>
      </c>
      <c r="E25" s="624"/>
      <c r="F25" s="625">
        <f>G25+H25+I25+J25</f>
        <v>0</v>
      </c>
      <c r="G25" s="548"/>
      <c r="H25" s="549"/>
      <c r="I25" s="549"/>
      <c r="J25" s="550"/>
      <c r="K25" s="1570" t="str">
        <f t="shared" si="1"/>
        <v/>
      </c>
      <c r="L25" s="482"/>
    </row>
    <row r="26" spans="1:26" ht="18.75" hidden="1" customHeight="1">
      <c r="A26" s="485">
        <v>20</v>
      </c>
      <c r="B26" s="293"/>
      <c r="C26" s="296">
        <v>108</v>
      </c>
      <c r="D26" s="298" t="s">
        <v>2167</v>
      </c>
      <c r="E26" s="624"/>
      <c r="F26" s="625">
        <f>G26+H26+I26+J26</f>
        <v>0</v>
      </c>
      <c r="G26" s="548"/>
      <c r="H26" s="549"/>
      <c r="I26" s="549"/>
      <c r="J26" s="550"/>
      <c r="K26" s="1570" t="str">
        <f t="shared" si="1"/>
        <v/>
      </c>
      <c r="L26" s="482"/>
    </row>
    <row r="27" spans="1:26" ht="21" hidden="1" customHeight="1">
      <c r="A27" s="485">
        <v>21</v>
      </c>
      <c r="B27" s="293"/>
      <c r="C27" s="320">
        <v>109</v>
      </c>
      <c r="D27" s="321" t="s">
        <v>1092</v>
      </c>
      <c r="E27" s="626"/>
      <c r="F27" s="627">
        <f>G27+H27+I27+J27</f>
        <v>0</v>
      </c>
      <c r="G27" s="612"/>
      <c r="H27" s="613"/>
      <c r="I27" s="613"/>
      <c r="J27" s="614"/>
      <c r="K27" s="1570" t="str">
        <f t="shared" si="1"/>
        <v/>
      </c>
      <c r="L27" s="482"/>
    </row>
    <row r="28" spans="1:26" s="353" customFormat="1" ht="18.75" hidden="1" customHeight="1">
      <c r="A28" s="486">
        <v>25</v>
      </c>
      <c r="B28" s="322">
        <v>200</v>
      </c>
      <c r="C28" s="2250" t="s">
        <v>761</v>
      </c>
      <c r="D28" s="2251"/>
      <c r="E28" s="326">
        <f t="shared" ref="E28:J28" si="2">SUM(E29:E32)</f>
        <v>0</v>
      </c>
      <c r="F28" s="326">
        <f t="shared" si="2"/>
        <v>0</v>
      </c>
      <c r="G28" s="615">
        <f t="shared" si="2"/>
        <v>0</v>
      </c>
      <c r="H28" s="616">
        <f t="shared" si="2"/>
        <v>0</v>
      </c>
      <c r="I28" s="617">
        <f t="shared" si="2"/>
        <v>0</v>
      </c>
      <c r="J28" s="618">
        <f t="shared" si="2"/>
        <v>0</v>
      </c>
      <c r="K28" s="1570" t="str">
        <f t="shared" si="1"/>
        <v/>
      </c>
      <c r="L28" s="482"/>
      <c r="M28" s="351"/>
      <c r="N28" s="351"/>
      <c r="O28" s="351"/>
      <c r="P28" s="351"/>
      <c r="Q28" s="351"/>
      <c r="R28" s="351"/>
      <c r="S28" s="351"/>
      <c r="T28" s="351"/>
      <c r="U28" s="351"/>
      <c r="V28" s="351"/>
      <c r="W28" s="351"/>
      <c r="X28" s="351"/>
      <c r="Y28" s="351"/>
      <c r="Z28" s="351"/>
    </row>
    <row r="29" spans="1:26" ht="18.75" hidden="1" customHeight="1">
      <c r="A29" s="485">
        <v>30</v>
      </c>
      <c r="B29" s="300"/>
      <c r="C29" s="294">
        <v>201</v>
      </c>
      <c r="D29" s="295" t="s">
        <v>762</v>
      </c>
      <c r="E29" s="622"/>
      <c r="F29" s="623">
        <f>G29+H29+I29+J29</f>
        <v>0</v>
      </c>
      <c r="G29" s="545"/>
      <c r="H29" s="546"/>
      <c r="I29" s="546"/>
      <c r="J29" s="547"/>
      <c r="K29" s="1570" t="str">
        <f t="shared" si="1"/>
        <v/>
      </c>
      <c r="L29" s="482"/>
    </row>
    <row r="30" spans="1:26" ht="18.75" hidden="1" customHeight="1">
      <c r="A30" s="485">
        <v>35</v>
      </c>
      <c r="B30" s="300"/>
      <c r="C30" s="296">
        <v>202</v>
      </c>
      <c r="D30" s="297" t="s">
        <v>763</v>
      </c>
      <c r="E30" s="624"/>
      <c r="F30" s="625">
        <f>G30+H30+I30+J30</f>
        <v>0</v>
      </c>
      <c r="G30" s="548"/>
      <c r="H30" s="549"/>
      <c r="I30" s="549"/>
      <c r="J30" s="550"/>
      <c r="K30" s="1570" t="str">
        <f t="shared" si="1"/>
        <v/>
      </c>
      <c r="L30" s="482"/>
      <c r="M30" s="353"/>
      <c r="N30" s="353"/>
      <c r="O30" s="353"/>
      <c r="P30" s="353"/>
      <c r="Q30" s="353"/>
      <c r="R30" s="353"/>
      <c r="S30" s="353"/>
      <c r="T30" s="353"/>
      <c r="U30" s="353"/>
      <c r="V30" s="353"/>
      <c r="W30" s="353"/>
      <c r="X30" s="353"/>
      <c r="Y30" s="353"/>
      <c r="Z30" s="353"/>
    </row>
    <row r="31" spans="1:26" ht="18.75" hidden="1" customHeight="1">
      <c r="A31" s="485">
        <v>40</v>
      </c>
      <c r="B31" s="300"/>
      <c r="C31" s="296">
        <v>203</v>
      </c>
      <c r="D31" s="297" t="s">
        <v>764</v>
      </c>
      <c r="E31" s="624"/>
      <c r="F31" s="625">
        <f>G31+H31+I31+J31</f>
        <v>0</v>
      </c>
      <c r="G31" s="548"/>
      <c r="H31" s="549"/>
      <c r="I31" s="549"/>
      <c r="J31" s="550"/>
      <c r="K31" s="1570" t="str">
        <f t="shared" si="1"/>
        <v/>
      </c>
      <c r="L31" s="482"/>
    </row>
    <row r="32" spans="1:26" ht="18.75" hidden="1" customHeight="1">
      <c r="A32" s="485">
        <v>45</v>
      </c>
      <c r="B32" s="300"/>
      <c r="C32" s="320">
        <v>204</v>
      </c>
      <c r="D32" s="327" t="s">
        <v>765</v>
      </c>
      <c r="E32" s="628"/>
      <c r="F32" s="629">
        <f>G32+H32+I32+J32</f>
        <v>0</v>
      </c>
      <c r="G32" s="557"/>
      <c r="H32" s="558"/>
      <c r="I32" s="558"/>
      <c r="J32" s="559"/>
      <c r="K32" s="1570" t="str">
        <f t="shared" si="1"/>
        <v/>
      </c>
      <c r="L32" s="482"/>
    </row>
    <row r="33" spans="1:26" s="353" customFormat="1" ht="18.75" hidden="1" customHeight="1">
      <c r="A33" s="486">
        <v>50</v>
      </c>
      <c r="B33" s="322">
        <v>400</v>
      </c>
      <c r="C33" s="2250" t="s">
        <v>766</v>
      </c>
      <c r="D33" s="2251"/>
      <c r="E33" s="326">
        <f t="shared" ref="E33:J33" si="3">SUM(E34:E38)</f>
        <v>0</v>
      </c>
      <c r="F33" s="326">
        <f t="shared" si="3"/>
        <v>0</v>
      </c>
      <c r="G33" s="615">
        <f t="shared" si="3"/>
        <v>0</v>
      </c>
      <c r="H33" s="616">
        <f t="shared" si="3"/>
        <v>0</v>
      </c>
      <c r="I33" s="617">
        <f t="shared" si="3"/>
        <v>0</v>
      </c>
      <c r="J33" s="618">
        <f t="shared" si="3"/>
        <v>0</v>
      </c>
      <c r="K33" s="1570" t="str">
        <f t="shared" si="1"/>
        <v/>
      </c>
      <c r="L33" s="482"/>
      <c r="M33" s="351"/>
      <c r="N33" s="351"/>
      <c r="O33" s="351"/>
      <c r="P33" s="351"/>
      <c r="Q33" s="351"/>
      <c r="R33" s="351"/>
      <c r="S33" s="351"/>
      <c r="T33" s="351"/>
      <c r="U33" s="351"/>
      <c r="V33" s="351"/>
      <c r="W33" s="351"/>
      <c r="X33" s="351"/>
      <c r="Y33" s="351"/>
      <c r="Z33" s="351"/>
    </row>
    <row r="34" spans="1:26" ht="18.75" hidden="1" customHeight="1">
      <c r="A34" s="485">
        <v>55</v>
      </c>
      <c r="B34" s="293"/>
      <c r="C34" s="294">
        <v>401</v>
      </c>
      <c r="D34" s="328" t="s">
        <v>767</v>
      </c>
      <c r="E34" s="622"/>
      <c r="F34" s="623">
        <f>G34+H34+I34+J34</f>
        <v>0</v>
      </c>
      <c r="G34" s="545"/>
      <c r="H34" s="546"/>
      <c r="I34" s="546"/>
      <c r="J34" s="547"/>
      <c r="K34" s="1570" t="str">
        <f t="shared" si="1"/>
        <v/>
      </c>
      <c r="L34" s="482"/>
    </row>
    <row r="35" spans="1:26" ht="18.75" hidden="1" customHeight="1">
      <c r="A35" s="485">
        <v>56</v>
      </c>
      <c r="B35" s="293"/>
      <c r="C35" s="296">
        <v>402</v>
      </c>
      <c r="D35" s="329" t="s">
        <v>768</v>
      </c>
      <c r="E35" s="624"/>
      <c r="F35" s="625">
        <f>G35+H35+I35+J35</f>
        <v>0</v>
      </c>
      <c r="G35" s="548"/>
      <c r="H35" s="549"/>
      <c r="I35" s="549"/>
      <c r="J35" s="550"/>
      <c r="K35" s="1570" t="str">
        <f t="shared" si="1"/>
        <v/>
      </c>
      <c r="L35" s="482"/>
      <c r="M35" s="353"/>
      <c r="N35" s="353"/>
      <c r="O35" s="353"/>
      <c r="P35" s="353"/>
      <c r="Q35" s="353"/>
      <c r="R35" s="353"/>
      <c r="S35" s="353"/>
      <c r="T35" s="353"/>
      <c r="U35" s="353"/>
      <c r="V35" s="353"/>
      <c r="W35" s="353"/>
      <c r="X35" s="353"/>
      <c r="Y35" s="353"/>
      <c r="Z35" s="353"/>
    </row>
    <row r="36" spans="1:26" ht="18" hidden="1" customHeight="1">
      <c r="A36" s="485">
        <v>57</v>
      </c>
      <c r="B36" s="293"/>
      <c r="C36" s="296">
        <v>403</v>
      </c>
      <c r="D36" s="350" t="s">
        <v>1331</v>
      </c>
      <c r="E36" s="624"/>
      <c r="F36" s="625">
        <f>G36+H36+I36+J36</f>
        <v>0</v>
      </c>
      <c r="G36" s="548"/>
      <c r="H36" s="549"/>
      <c r="I36" s="549"/>
      <c r="J36" s="550"/>
      <c r="K36" s="1570" t="str">
        <f t="shared" si="1"/>
        <v/>
      </c>
      <c r="L36" s="482"/>
    </row>
    <row r="37" spans="1:26" ht="18.75" hidden="1" customHeight="1">
      <c r="A37" s="485">
        <v>58</v>
      </c>
      <c r="B37" s="306"/>
      <c r="C37" s="296">
        <v>404</v>
      </c>
      <c r="D37" s="329" t="s">
        <v>769</v>
      </c>
      <c r="E37" s="624"/>
      <c r="F37" s="625">
        <f>G37+H37+I37+J37</f>
        <v>0</v>
      </c>
      <c r="G37" s="548"/>
      <c r="H37" s="549"/>
      <c r="I37" s="549"/>
      <c r="J37" s="550"/>
      <c r="K37" s="1570" t="str">
        <f t="shared" si="1"/>
        <v/>
      </c>
      <c r="L37" s="482"/>
    </row>
    <row r="38" spans="1:26" ht="18.75" hidden="1" customHeight="1">
      <c r="A38" s="485">
        <v>59</v>
      </c>
      <c r="B38" s="293"/>
      <c r="C38" s="299">
        <v>411</v>
      </c>
      <c r="D38" s="330" t="s">
        <v>1093</v>
      </c>
      <c r="E38" s="628"/>
      <c r="F38" s="629">
        <f>G38+H38+I38+J38</f>
        <v>0</v>
      </c>
      <c r="G38" s="557"/>
      <c r="H38" s="558"/>
      <c r="I38" s="558"/>
      <c r="J38" s="559"/>
      <c r="K38" s="1570" t="str">
        <f t="shared" si="1"/>
        <v/>
      </c>
      <c r="L38" s="482"/>
    </row>
    <row r="39" spans="1:26" s="353" customFormat="1" ht="18.75" hidden="1" customHeight="1">
      <c r="A39" s="486">
        <v>65</v>
      </c>
      <c r="B39" s="322">
        <v>800</v>
      </c>
      <c r="C39" s="2250" t="s">
        <v>1306</v>
      </c>
      <c r="D39" s="2251"/>
      <c r="E39" s="326">
        <f t="shared" ref="E39:J39" si="4">SUM(E40:E46)</f>
        <v>0</v>
      </c>
      <c r="F39" s="326">
        <f t="shared" si="4"/>
        <v>0</v>
      </c>
      <c r="G39" s="615">
        <f t="shared" si="4"/>
        <v>0</v>
      </c>
      <c r="H39" s="616">
        <f t="shared" si="4"/>
        <v>0</v>
      </c>
      <c r="I39" s="617">
        <f t="shared" si="4"/>
        <v>0</v>
      </c>
      <c r="J39" s="618">
        <f t="shared" si="4"/>
        <v>0</v>
      </c>
      <c r="K39" s="1570" t="str">
        <f t="shared" si="1"/>
        <v/>
      </c>
      <c r="L39" s="482"/>
      <c r="M39" s="351"/>
      <c r="N39" s="351"/>
      <c r="O39" s="351"/>
      <c r="P39" s="351"/>
      <c r="Q39" s="351"/>
      <c r="R39" s="351"/>
      <c r="S39" s="351"/>
      <c r="T39" s="351"/>
      <c r="U39" s="351"/>
      <c r="V39" s="351"/>
      <c r="W39" s="351"/>
      <c r="X39" s="351"/>
      <c r="Y39" s="351"/>
      <c r="Z39" s="351"/>
    </row>
    <row r="40" spans="1:26" ht="18.75" hidden="1" customHeight="1">
      <c r="A40" s="485">
        <v>70</v>
      </c>
      <c r="B40" s="302"/>
      <c r="C40" s="294">
        <v>801</v>
      </c>
      <c r="D40" s="295" t="s">
        <v>770</v>
      </c>
      <c r="E40" s="622"/>
      <c r="F40" s="623">
        <f t="shared" ref="F40:F46" si="5">G40+H40+I40+J40</f>
        <v>0</v>
      </c>
      <c r="G40" s="545"/>
      <c r="H40" s="546"/>
      <c r="I40" s="546"/>
      <c r="J40" s="547"/>
      <c r="K40" s="1570" t="str">
        <f t="shared" si="1"/>
        <v/>
      </c>
      <c r="L40" s="482"/>
    </row>
    <row r="41" spans="1:26" ht="18.75" hidden="1" customHeight="1">
      <c r="A41" s="485">
        <v>75</v>
      </c>
      <c r="B41" s="302"/>
      <c r="C41" s="296">
        <v>802</v>
      </c>
      <c r="D41" s="297" t="s">
        <v>771</v>
      </c>
      <c r="E41" s="624"/>
      <c r="F41" s="625">
        <f t="shared" si="5"/>
        <v>0</v>
      </c>
      <c r="G41" s="548"/>
      <c r="H41" s="549"/>
      <c r="I41" s="549"/>
      <c r="J41" s="550"/>
      <c r="K41" s="1570" t="str">
        <f t="shared" si="1"/>
        <v/>
      </c>
      <c r="L41" s="482"/>
      <c r="M41" s="353"/>
      <c r="N41" s="353"/>
      <c r="O41" s="353"/>
      <c r="P41" s="353"/>
      <c r="Q41" s="353"/>
      <c r="R41" s="353"/>
      <c r="S41" s="353"/>
      <c r="T41" s="353"/>
      <c r="U41" s="353"/>
      <c r="V41" s="353"/>
      <c r="W41" s="353"/>
      <c r="X41" s="353"/>
      <c r="Y41" s="353"/>
      <c r="Z41" s="353"/>
    </row>
    <row r="42" spans="1:26" ht="18.75" hidden="1" customHeight="1">
      <c r="A42" s="485">
        <v>80</v>
      </c>
      <c r="B42" s="302"/>
      <c r="C42" s="296">
        <v>804</v>
      </c>
      <c r="D42" s="297" t="s">
        <v>772</v>
      </c>
      <c r="E42" s="624"/>
      <c r="F42" s="625">
        <f t="shared" si="5"/>
        <v>0</v>
      </c>
      <c r="G42" s="548"/>
      <c r="H42" s="549"/>
      <c r="I42" s="549"/>
      <c r="J42" s="550"/>
      <c r="K42" s="1570" t="str">
        <f t="shared" si="1"/>
        <v/>
      </c>
      <c r="L42" s="482"/>
    </row>
    <row r="43" spans="1:26" ht="18.75" hidden="1" customHeight="1">
      <c r="A43" s="485">
        <v>85</v>
      </c>
      <c r="B43" s="302"/>
      <c r="C43" s="320">
        <v>809</v>
      </c>
      <c r="D43" s="331" t="s">
        <v>773</v>
      </c>
      <c r="E43" s="624"/>
      <c r="F43" s="625">
        <f t="shared" si="5"/>
        <v>0</v>
      </c>
      <c r="G43" s="548"/>
      <c r="H43" s="549"/>
      <c r="I43" s="549"/>
      <c r="J43" s="550"/>
      <c r="K43" s="1570" t="str">
        <f t="shared" si="1"/>
        <v/>
      </c>
      <c r="L43" s="482"/>
    </row>
    <row r="44" spans="1:26" ht="18.75" hidden="1" customHeight="1">
      <c r="A44" s="485">
        <v>85</v>
      </c>
      <c r="B44" s="302"/>
      <c r="C44" s="320">
        <v>811</v>
      </c>
      <c r="D44" s="331" t="s">
        <v>1470</v>
      </c>
      <c r="E44" s="624"/>
      <c r="F44" s="625">
        <f t="shared" si="5"/>
        <v>0</v>
      </c>
      <c r="G44" s="548"/>
      <c r="H44" s="549"/>
      <c r="I44" s="549"/>
      <c r="J44" s="550"/>
      <c r="K44" s="1570" t="str">
        <f t="shared" si="1"/>
        <v/>
      </c>
      <c r="L44" s="482"/>
    </row>
    <row r="45" spans="1:26" ht="18.75" hidden="1" customHeight="1">
      <c r="A45" s="485">
        <v>85</v>
      </c>
      <c r="B45" s="302"/>
      <c r="C45" s="320">
        <v>812</v>
      </c>
      <c r="D45" s="331" t="s">
        <v>1471</v>
      </c>
      <c r="E45" s="624"/>
      <c r="F45" s="625">
        <f t="shared" si="5"/>
        <v>0</v>
      </c>
      <c r="G45" s="548"/>
      <c r="H45" s="549"/>
      <c r="I45" s="549"/>
      <c r="J45" s="550"/>
      <c r="K45" s="1570" t="str">
        <f t="shared" si="1"/>
        <v/>
      </c>
      <c r="L45" s="482"/>
    </row>
    <row r="46" spans="1:26" ht="18.75" hidden="1" customHeight="1">
      <c r="A46" s="485">
        <v>85</v>
      </c>
      <c r="B46" s="302"/>
      <c r="C46" s="320">
        <v>814</v>
      </c>
      <c r="D46" s="331" t="s">
        <v>1472</v>
      </c>
      <c r="E46" s="628"/>
      <c r="F46" s="629">
        <f t="shared" si="5"/>
        <v>0</v>
      </c>
      <c r="G46" s="557"/>
      <c r="H46" s="558"/>
      <c r="I46" s="558"/>
      <c r="J46" s="559"/>
      <c r="K46" s="1570" t="str">
        <f t="shared" si="1"/>
        <v/>
      </c>
      <c r="L46" s="482"/>
    </row>
    <row r="47" spans="1:26" s="353" customFormat="1" ht="18.75" hidden="1" customHeight="1">
      <c r="A47" s="486">
        <v>95</v>
      </c>
      <c r="B47" s="322">
        <v>1000</v>
      </c>
      <c r="C47" s="323" t="s">
        <v>774</v>
      </c>
      <c r="D47" s="324"/>
      <c r="E47" s="326">
        <f t="shared" ref="E47:J47" si="6">SUM(E48:E51)</f>
        <v>0</v>
      </c>
      <c r="F47" s="326">
        <f t="shared" si="6"/>
        <v>0</v>
      </c>
      <c r="G47" s="615">
        <f t="shared" si="6"/>
        <v>0</v>
      </c>
      <c r="H47" s="616">
        <f t="shared" si="6"/>
        <v>0</v>
      </c>
      <c r="I47" s="617">
        <f t="shared" si="6"/>
        <v>0</v>
      </c>
      <c r="J47" s="618">
        <f t="shared" si="6"/>
        <v>0</v>
      </c>
      <c r="K47" s="1570" t="str">
        <f t="shared" si="1"/>
        <v/>
      </c>
      <c r="L47" s="482"/>
      <c r="M47" s="351"/>
      <c r="N47" s="351"/>
      <c r="O47" s="351"/>
      <c r="P47" s="351"/>
      <c r="Q47" s="351"/>
      <c r="R47" s="351"/>
      <c r="S47" s="351"/>
      <c r="T47" s="351"/>
      <c r="U47" s="351"/>
      <c r="V47" s="351"/>
      <c r="W47" s="351"/>
      <c r="X47" s="351"/>
      <c r="Y47" s="351"/>
      <c r="Z47" s="351"/>
    </row>
    <row r="48" spans="1:26" ht="18.75" hidden="1" customHeight="1">
      <c r="A48" s="485">
        <v>100</v>
      </c>
      <c r="B48" s="302"/>
      <c r="C48" s="294">
        <v>1001</v>
      </c>
      <c r="D48" s="295" t="s">
        <v>775</v>
      </c>
      <c r="E48" s="622"/>
      <c r="F48" s="623">
        <f>G48+H48+I48+J48</f>
        <v>0</v>
      </c>
      <c r="G48" s="545"/>
      <c r="H48" s="546"/>
      <c r="I48" s="546"/>
      <c r="J48" s="547"/>
      <c r="K48" s="1570" t="str">
        <f t="shared" si="1"/>
        <v/>
      </c>
      <c r="L48" s="482"/>
    </row>
    <row r="49" spans="1:26" ht="18.75" hidden="1" customHeight="1">
      <c r="A49" s="485">
        <v>105</v>
      </c>
      <c r="B49" s="302"/>
      <c r="C49" s="296">
        <v>1002</v>
      </c>
      <c r="D49" s="297" t="s">
        <v>776</v>
      </c>
      <c r="E49" s="624"/>
      <c r="F49" s="625">
        <f>G49+H49+I49+J49</f>
        <v>0</v>
      </c>
      <c r="G49" s="548"/>
      <c r="H49" s="549"/>
      <c r="I49" s="549"/>
      <c r="J49" s="550"/>
      <c r="K49" s="1570" t="str">
        <f t="shared" si="1"/>
        <v/>
      </c>
      <c r="L49" s="482"/>
      <c r="M49" s="353"/>
      <c r="N49" s="353"/>
      <c r="O49" s="353"/>
      <c r="P49" s="353"/>
      <c r="Q49" s="353"/>
      <c r="R49" s="353"/>
      <c r="S49" s="353"/>
      <c r="T49" s="353"/>
      <c r="U49" s="353"/>
      <c r="V49" s="353"/>
      <c r="W49" s="353"/>
      <c r="X49" s="353"/>
      <c r="Y49" s="353"/>
      <c r="Z49" s="353"/>
    </row>
    <row r="50" spans="1:26" ht="18.75" hidden="1" customHeight="1">
      <c r="A50" s="485">
        <v>110</v>
      </c>
      <c r="B50" s="302"/>
      <c r="C50" s="296">
        <v>1004</v>
      </c>
      <c r="D50" s="297" t="s">
        <v>777</v>
      </c>
      <c r="E50" s="624"/>
      <c r="F50" s="625">
        <f>G50+H50+I50+J50</f>
        <v>0</v>
      </c>
      <c r="G50" s="548"/>
      <c r="H50" s="549"/>
      <c r="I50" s="549"/>
      <c r="J50" s="550"/>
      <c r="K50" s="1570" t="str">
        <f t="shared" si="1"/>
        <v/>
      </c>
      <c r="L50" s="482"/>
    </row>
    <row r="51" spans="1:26" ht="18.75" hidden="1" customHeight="1">
      <c r="A51" s="485">
        <v>125</v>
      </c>
      <c r="B51" s="302"/>
      <c r="C51" s="299">
        <v>1007</v>
      </c>
      <c r="D51" s="327" t="s">
        <v>778</v>
      </c>
      <c r="E51" s="628"/>
      <c r="F51" s="629">
        <f>G51+H51+I51+J51</f>
        <v>0</v>
      </c>
      <c r="G51" s="557"/>
      <c r="H51" s="558"/>
      <c r="I51" s="558"/>
      <c r="J51" s="559"/>
      <c r="K51" s="1570" t="str">
        <f t="shared" si="1"/>
        <v/>
      </c>
      <c r="L51" s="482"/>
    </row>
    <row r="52" spans="1:26" s="353" customFormat="1" ht="18.75" hidden="1" customHeight="1">
      <c r="A52" s="486">
        <v>130</v>
      </c>
      <c r="B52" s="322">
        <v>1300</v>
      </c>
      <c r="C52" s="323" t="s">
        <v>779</v>
      </c>
      <c r="D52" s="324"/>
      <c r="E52" s="326">
        <f t="shared" ref="E52:J52" si="7">SUM(E53:E57)</f>
        <v>0</v>
      </c>
      <c r="F52" s="326">
        <f t="shared" si="7"/>
        <v>0</v>
      </c>
      <c r="G52" s="615">
        <f t="shared" si="7"/>
        <v>0</v>
      </c>
      <c r="H52" s="616">
        <f t="shared" si="7"/>
        <v>0</v>
      </c>
      <c r="I52" s="617">
        <f t="shared" si="7"/>
        <v>0</v>
      </c>
      <c r="J52" s="618">
        <f t="shared" si="7"/>
        <v>0</v>
      </c>
      <c r="K52" s="1570" t="str">
        <f t="shared" si="1"/>
        <v/>
      </c>
      <c r="L52" s="482"/>
      <c r="M52" s="351"/>
      <c r="N52" s="351"/>
      <c r="O52" s="351"/>
      <c r="P52" s="351"/>
      <c r="Q52" s="351"/>
      <c r="R52" s="351"/>
      <c r="S52" s="351"/>
      <c r="T52" s="351"/>
      <c r="U52" s="351"/>
      <c r="V52" s="351"/>
      <c r="W52" s="351"/>
      <c r="X52" s="351"/>
      <c r="Y52" s="351"/>
      <c r="Z52" s="351"/>
    </row>
    <row r="53" spans="1:26" ht="18.75" hidden="1" customHeight="1">
      <c r="A53" s="485">
        <v>135</v>
      </c>
      <c r="B53" s="293"/>
      <c r="C53" s="294">
        <v>1301</v>
      </c>
      <c r="D53" s="295" t="s">
        <v>780</v>
      </c>
      <c r="E53" s="622"/>
      <c r="F53" s="623">
        <f>G53+H53+I53+J53</f>
        <v>0</v>
      </c>
      <c r="G53" s="545"/>
      <c r="H53" s="546"/>
      <c r="I53" s="546"/>
      <c r="J53" s="547"/>
      <c r="K53" s="1570" t="str">
        <f t="shared" si="1"/>
        <v/>
      </c>
      <c r="L53" s="482"/>
    </row>
    <row r="54" spans="1:26" ht="18.75" hidden="1" customHeight="1">
      <c r="A54" s="485">
        <v>140</v>
      </c>
      <c r="B54" s="293"/>
      <c r="C54" s="296">
        <v>1302</v>
      </c>
      <c r="D54" s="332" t="s">
        <v>781</v>
      </c>
      <c r="E54" s="624"/>
      <c r="F54" s="625">
        <f>G54+H54+I54+J54</f>
        <v>0</v>
      </c>
      <c r="G54" s="548"/>
      <c r="H54" s="549"/>
      <c r="I54" s="549"/>
      <c r="J54" s="550"/>
      <c r="K54" s="1570" t="str">
        <f t="shared" si="1"/>
        <v/>
      </c>
      <c r="L54" s="482"/>
      <c r="M54" s="353"/>
      <c r="N54" s="353"/>
      <c r="O54" s="353"/>
      <c r="P54" s="353"/>
      <c r="Q54" s="353"/>
      <c r="R54" s="353"/>
      <c r="S54" s="353"/>
      <c r="T54" s="353"/>
      <c r="U54" s="353"/>
      <c r="V54" s="353"/>
      <c r="W54" s="353"/>
      <c r="X54" s="353"/>
      <c r="Y54" s="353"/>
      <c r="Z54" s="353"/>
    </row>
    <row r="55" spans="1:26" ht="18.75" hidden="1" customHeight="1">
      <c r="A55" s="485">
        <v>145</v>
      </c>
      <c r="B55" s="293"/>
      <c r="C55" s="296">
        <v>1303</v>
      </c>
      <c r="D55" s="332" t="s">
        <v>782</v>
      </c>
      <c r="E55" s="624"/>
      <c r="F55" s="625">
        <f>G55+H55+I55+J55</f>
        <v>0</v>
      </c>
      <c r="G55" s="548"/>
      <c r="H55" s="549"/>
      <c r="I55" s="549"/>
      <c r="J55" s="550"/>
      <c r="K55" s="1570" t="str">
        <f t="shared" si="1"/>
        <v/>
      </c>
      <c r="L55" s="482"/>
    </row>
    <row r="56" spans="1:26" ht="18.75" hidden="1" customHeight="1">
      <c r="A56" s="485"/>
      <c r="B56" s="293"/>
      <c r="C56" s="296">
        <v>1304</v>
      </c>
      <c r="D56" s="332" t="s">
        <v>783</v>
      </c>
      <c r="E56" s="624"/>
      <c r="F56" s="625">
        <f>G56+H56+I56+J56</f>
        <v>0</v>
      </c>
      <c r="G56" s="548"/>
      <c r="H56" s="549"/>
      <c r="I56" s="549"/>
      <c r="J56" s="550"/>
      <c r="K56" s="1570" t="str">
        <f t="shared" si="1"/>
        <v/>
      </c>
      <c r="L56" s="482"/>
    </row>
    <row r="57" spans="1:26" ht="18.75" hidden="1" customHeight="1">
      <c r="A57" s="485">
        <v>150</v>
      </c>
      <c r="B57" s="293"/>
      <c r="C57" s="320">
        <v>1308</v>
      </c>
      <c r="D57" s="333" t="s">
        <v>784</v>
      </c>
      <c r="E57" s="628"/>
      <c r="F57" s="629">
        <f>G57+H57+I57+J57</f>
        <v>0</v>
      </c>
      <c r="G57" s="557"/>
      <c r="H57" s="558"/>
      <c r="I57" s="558"/>
      <c r="J57" s="559"/>
      <c r="K57" s="1570" t="str">
        <f t="shared" si="1"/>
        <v/>
      </c>
      <c r="L57" s="482"/>
    </row>
    <row r="58" spans="1:26" s="353" customFormat="1" ht="18.75" hidden="1" customHeight="1">
      <c r="A58" s="486">
        <v>160</v>
      </c>
      <c r="B58" s="322">
        <v>1400</v>
      </c>
      <c r="C58" s="323" t="s">
        <v>785</v>
      </c>
      <c r="D58" s="324"/>
      <c r="E58" s="326">
        <f t="shared" ref="E58:J58" si="8">SUM(E59:E60)</f>
        <v>0</v>
      </c>
      <c r="F58" s="326">
        <f t="shared" si="8"/>
        <v>0</v>
      </c>
      <c r="G58" s="615">
        <f t="shared" si="8"/>
        <v>0</v>
      </c>
      <c r="H58" s="616">
        <f t="shared" si="8"/>
        <v>0</v>
      </c>
      <c r="I58" s="617">
        <f t="shared" si="8"/>
        <v>0</v>
      </c>
      <c r="J58" s="618">
        <f t="shared" si="8"/>
        <v>0</v>
      </c>
      <c r="K58" s="1570" t="str">
        <f t="shared" si="1"/>
        <v/>
      </c>
      <c r="L58" s="482"/>
      <c r="M58" s="351"/>
      <c r="N58" s="351"/>
      <c r="O58" s="351"/>
      <c r="P58" s="351"/>
      <c r="Q58" s="351"/>
      <c r="R58" s="351"/>
      <c r="S58" s="351"/>
      <c r="T58" s="351"/>
      <c r="U58" s="351"/>
      <c r="V58" s="351"/>
      <c r="W58" s="351"/>
      <c r="X58" s="351"/>
      <c r="Y58" s="351"/>
      <c r="Z58" s="351"/>
    </row>
    <row r="59" spans="1:26" ht="18.75" hidden="1" customHeight="1">
      <c r="A59" s="485">
        <v>165</v>
      </c>
      <c r="B59" s="293"/>
      <c r="C59" s="294">
        <v>1401</v>
      </c>
      <c r="D59" s="295" t="s">
        <v>786</v>
      </c>
      <c r="E59" s="622"/>
      <c r="F59" s="623">
        <f>G59+H59+I59+J59</f>
        <v>0</v>
      </c>
      <c r="G59" s="545"/>
      <c r="H59" s="546"/>
      <c r="I59" s="546"/>
      <c r="J59" s="547"/>
      <c r="K59" s="1570" t="str">
        <f t="shared" si="1"/>
        <v/>
      </c>
      <c r="L59" s="482"/>
    </row>
    <row r="60" spans="1:26" ht="18.75" hidden="1" customHeight="1">
      <c r="A60" s="485">
        <v>170</v>
      </c>
      <c r="B60" s="293"/>
      <c r="C60" s="299">
        <v>1402</v>
      </c>
      <c r="D60" s="334" t="s">
        <v>787</v>
      </c>
      <c r="E60" s="628"/>
      <c r="F60" s="629">
        <f>G60+H60+I60+J60</f>
        <v>0</v>
      </c>
      <c r="G60" s="557"/>
      <c r="H60" s="558"/>
      <c r="I60" s="558"/>
      <c r="J60" s="559"/>
      <c r="K60" s="1570" t="str">
        <f t="shared" si="1"/>
        <v/>
      </c>
      <c r="L60" s="482"/>
      <c r="M60" s="353"/>
      <c r="N60" s="353"/>
      <c r="O60" s="353"/>
      <c r="P60" s="353"/>
      <c r="Q60" s="353"/>
      <c r="R60" s="353"/>
      <c r="S60" s="353"/>
      <c r="T60" s="353"/>
      <c r="U60" s="353"/>
      <c r="V60" s="353"/>
      <c r="W60" s="353"/>
      <c r="X60" s="353"/>
      <c r="Y60" s="353"/>
      <c r="Z60" s="353"/>
    </row>
    <row r="61" spans="1:26" s="353" customFormat="1" ht="18.75" hidden="1" customHeight="1">
      <c r="A61" s="486">
        <v>175</v>
      </c>
      <c r="B61" s="322">
        <v>1500</v>
      </c>
      <c r="C61" s="323" t="s">
        <v>788</v>
      </c>
      <c r="D61" s="324"/>
      <c r="E61" s="326">
        <f t="shared" ref="E61:J61" si="9">SUM(E62:E63)</f>
        <v>0</v>
      </c>
      <c r="F61" s="326">
        <f t="shared" si="9"/>
        <v>0</v>
      </c>
      <c r="G61" s="615">
        <f t="shared" si="9"/>
        <v>0</v>
      </c>
      <c r="H61" s="616">
        <f t="shared" si="9"/>
        <v>0</v>
      </c>
      <c r="I61" s="617">
        <f t="shared" si="9"/>
        <v>0</v>
      </c>
      <c r="J61" s="618">
        <f t="shared" si="9"/>
        <v>0</v>
      </c>
      <c r="K61" s="1570" t="str">
        <f t="shared" si="1"/>
        <v/>
      </c>
      <c r="L61" s="482"/>
      <c r="M61" s="351"/>
      <c r="N61" s="351"/>
      <c r="O61" s="351"/>
      <c r="P61" s="351"/>
      <c r="Q61" s="351"/>
      <c r="R61" s="351"/>
      <c r="S61" s="351"/>
      <c r="T61" s="351"/>
      <c r="U61" s="351"/>
      <c r="V61" s="351"/>
      <c r="W61" s="351"/>
      <c r="X61" s="351"/>
      <c r="Y61" s="351"/>
      <c r="Z61" s="351"/>
    </row>
    <row r="62" spans="1:26" ht="18.75" hidden="1" customHeight="1">
      <c r="A62" s="485">
        <v>180</v>
      </c>
      <c r="B62" s="293"/>
      <c r="C62" s="294">
        <v>1501</v>
      </c>
      <c r="D62" s="335" t="s">
        <v>789</v>
      </c>
      <c r="E62" s="622"/>
      <c r="F62" s="623">
        <f>G62+H62+I62+J62</f>
        <v>0</v>
      </c>
      <c r="G62" s="545"/>
      <c r="H62" s="546"/>
      <c r="I62" s="546"/>
      <c r="J62" s="547"/>
      <c r="K62" s="1570" t="str">
        <f t="shared" si="1"/>
        <v/>
      </c>
      <c r="L62" s="482"/>
    </row>
    <row r="63" spans="1:26" ht="18.75" hidden="1" customHeight="1">
      <c r="A63" s="485">
        <v>185</v>
      </c>
      <c r="B63" s="293"/>
      <c r="C63" s="299">
        <v>1502</v>
      </c>
      <c r="D63" s="336" t="s">
        <v>790</v>
      </c>
      <c r="E63" s="628"/>
      <c r="F63" s="629">
        <f>G63+H63+I63+J63</f>
        <v>0</v>
      </c>
      <c r="G63" s="557"/>
      <c r="H63" s="558"/>
      <c r="I63" s="558"/>
      <c r="J63" s="559"/>
      <c r="K63" s="1570" t="str">
        <f t="shared" si="1"/>
        <v/>
      </c>
      <c r="L63" s="482"/>
      <c r="M63" s="353"/>
      <c r="N63" s="353"/>
      <c r="O63" s="353"/>
      <c r="P63" s="353"/>
      <c r="Q63" s="353"/>
      <c r="R63" s="353"/>
      <c r="S63" s="353"/>
      <c r="T63" s="353"/>
      <c r="U63" s="353"/>
      <c r="V63" s="353"/>
      <c r="W63" s="353"/>
      <c r="X63" s="353"/>
      <c r="Y63" s="353"/>
      <c r="Z63" s="353"/>
    </row>
    <row r="64" spans="1:26" ht="18.75" hidden="1" customHeight="1">
      <c r="A64" s="485"/>
      <c r="B64" s="322">
        <v>1600</v>
      </c>
      <c r="C64" s="323" t="s">
        <v>791</v>
      </c>
      <c r="D64" s="324"/>
      <c r="E64" s="325"/>
      <c r="F64" s="326">
        <f>G64+H64+I64+J64</f>
        <v>0</v>
      </c>
      <c r="G64" s="1371"/>
      <c r="H64" s="1372"/>
      <c r="I64" s="1372"/>
      <c r="J64" s="1373"/>
      <c r="K64" s="1570" t="str">
        <f t="shared" si="1"/>
        <v/>
      </c>
      <c r="L64" s="482"/>
    </row>
    <row r="65" spans="1:26" s="353" customFormat="1" ht="18.75" hidden="1" customHeight="1">
      <c r="A65" s="486">
        <v>200</v>
      </c>
      <c r="B65" s="322">
        <v>1700</v>
      </c>
      <c r="C65" s="323" t="s">
        <v>792</v>
      </c>
      <c r="D65" s="324"/>
      <c r="E65" s="326">
        <f t="shared" ref="E65:J65" si="10">SUM(E66:E71)</f>
        <v>0</v>
      </c>
      <c r="F65" s="326">
        <f t="shared" si="10"/>
        <v>0</v>
      </c>
      <c r="G65" s="615">
        <f t="shared" si="10"/>
        <v>0</v>
      </c>
      <c r="H65" s="616">
        <f t="shared" si="10"/>
        <v>0</v>
      </c>
      <c r="I65" s="617">
        <f t="shared" si="10"/>
        <v>0</v>
      </c>
      <c r="J65" s="618">
        <f t="shared" si="10"/>
        <v>0</v>
      </c>
      <c r="K65" s="1570" t="str">
        <f t="shared" si="1"/>
        <v/>
      </c>
      <c r="L65" s="482"/>
      <c r="M65" s="351"/>
      <c r="N65" s="351"/>
      <c r="O65" s="351"/>
      <c r="P65" s="351"/>
      <c r="Q65" s="351"/>
      <c r="R65" s="351"/>
      <c r="S65" s="351"/>
      <c r="T65" s="351"/>
      <c r="U65" s="351"/>
      <c r="V65" s="351"/>
      <c r="W65" s="351"/>
      <c r="X65" s="351"/>
      <c r="Y65" s="351"/>
      <c r="Z65" s="351"/>
    </row>
    <row r="66" spans="1:26" ht="18.75" hidden="1" customHeight="1">
      <c r="A66" s="485">
        <v>205</v>
      </c>
      <c r="B66" s="293"/>
      <c r="C66" s="294">
        <v>1701</v>
      </c>
      <c r="D66" s="295" t="s">
        <v>793</v>
      </c>
      <c r="E66" s="622"/>
      <c r="F66" s="623">
        <f t="shared" ref="F66:F74" si="11">G66+H66+I66+J66</f>
        <v>0</v>
      </c>
      <c r="G66" s="545"/>
      <c r="H66" s="546"/>
      <c r="I66" s="546"/>
      <c r="J66" s="547"/>
      <c r="K66" s="1570" t="str">
        <f t="shared" si="1"/>
        <v/>
      </c>
      <c r="L66" s="482"/>
    </row>
    <row r="67" spans="1:26" ht="18.75" hidden="1" customHeight="1">
      <c r="A67" s="485">
        <v>210</v>
      </c>
      <c r="B67" s="293"/>
      <c r="C67" s="296">
        <v>1702</v>
      </c>
      <c r="D67" s="297" t="s">
        <v>2168</v>
      </c>
      <c r="E67" s="624"/>
      <c r="F67" s="625">
        <f t="shared" si="11"/>
        <v>0</v>
      </c>
      <c r="G67" s="548"/>
      <c r="H67" s="549"/>
      <c r="I67" s="549"/>
      <c r="J67" s="550"/>
      <c r="K67" s="1570" t="str">
        <f t="shared" si="1"/>
        <v/>
      </c>
      <c r="L67" s="482"/>
      <c r="M67" s="353"/>
      <c r="N67" s="353"/>
      <c r="O67" s="353"/>
      <c r="P67" s="353"/>
      <c r="Q67" s="353"/>
      <c r="R67" s="353"/>
      <c r="S67" s="353"/>
      <c r="T67" s="353"/>
      <c r="U67" s="353"/>
      <c r="V67" s="353"/>
      <c r="W67" s="353"/>
      <c r="X67" s="353"/>
      <c r="Y67" s="353"/>
      <c r="Z67" s="353"/>
    </row>
    <row r="68" spans="1:26" ht="18.75" hidden="1" customHeight="1">
      <c r="A68" s="485">
        <v>215</v>
      </c>
      <c r="B68" s="293"/>
      <c r="C68" s="296">
        <v>1703</v>
      </c>
      <c r="D68" s="297" t="s">
        <v>794</v>
      </c>
      <c r="E68" s="624"/>
      <c r="F68" s="625">
        <f t="shared" si="11"/>
        <v>0</v>
      </c>
      <c r="G68" s="548"/>
      <c r="H68" s="549"/>
      <c r="I68" s="549"/>
      <c r="J68" s="550"/>
      <c r="K68" s="1570" t="str">
        <f t="shared" si="1"/>
        <v/>
      </c>
      <c r="L68" s="482"/>
    </row>
    <row r="69" spans="1:26" ht="18.75" hidden="1" customHeight="1">
      <c r="A69" s="485">
        <v>225</v>
      </c>
      <c r="B69" s="293"/>
      <c r="C69" s="296">
        <v>1706</v>
      </c>
      <c r="D69" s="297" t="s">
        <v>795</v>
      </c>
      <c r="E69" s="624"/>
      <c r="F69" s="625">
        <f t="shared" si="11"/>
        <v>0</v>
      </c>
      <c r="G69" s="548"/>
      <c r="H69" s="549"/>
      <c r="I69" s="549"/>
      <c r="J69" s="550"/>
      <c r="K69" s="1570" t="str">
        <f t="shared" si="1"/>
        <v/>
      </c>
      <c r="L69" s="482"/>
    </row>
    <row r="70" spans="1:26" ht="18.75" hidden="1" customHeight="1">
      <c r="A70" s="485">
        <v>226</v>
      </c>
      <c r="B70" s="293"/>
      <c r="C70" s="296">
        <v>1707</v>
      </c>
      <c r="D70" s="297" t="s">
        <v>796</v>
      </c>
      <c r="E70" s="624"/>
      <c r="F70" s="625">
        <f t="shared" si="11"/>
        <v>0</v>
      </c>
      <c r="G70" s="548"/>
      <c r="H70" s="549"/>
      <c r="I70" s="549"/>
      <c r="J70" s="550"/>
      <c r="K70" s="1570" t="str">
        <f t="shared" si="1"/>
        <v/>
      </c>
      <c r="L70" s="482"/>
    </row>
    <row r="71" spans="1:26" ht="18.75" hidden="1" customHeight="1">
      <c r="A71" s="485">
        <v>227</v>
      </c>
      <c r="B71" s="293"/>
      <c r="C71" s="299">
        <v>1709</v>
      </c>
      <c r="D71" s="327" t="s">
        <v>797</v>
      </c>
      <c r="E71" s="628"/>
      <c r="F71" s="629">
        <f t="shared" si="11"/>
        <v>0</v>
      </c>
      <c r="G71" s="557"/>
      <c r="H71" s="558"/>
      <c r="I71" s="558"/>
      <c r="J71" s="559"/>
      <c r="K71" s="1570" t="str">
        <f t="shared" si="1"/>
        <v/>
      </c>
      <c r="L71" s="482"/>
    </row>
    <row r="72" spans="1:26" s="353" customFormat="1" ht="18.75" hidden="1" customHeight="1">
      <c r="A72" s="486">
        <v>231</v>
      </c>
      <c r="B72" s="322">
        <v>1800</v>
      </c>
      <c r="C72" s="323" t="s">
        <v>798</v>
      </c>
      <c r="D72" s="324"/>
      <c r="E72" s="325"/>
      <c r="F72" s="326">
        <f t="shared" si="11"/>
        <v>0</v>
      </c>
      <c r="G72" s="1371"/>
      <c r="H72" s="1372"/>
      <c r="I72" s="1372"/>
      <c r="J72" s="1373"/>
      <c r="K72" s="1570" t="str">
        <f t="shared" si="1"/>
        <v/>
      </c>
      <c r="L72" s="482"/>
      <c r="M72" s="351"/>
      <c r="N72" s="351"/>
      <c r="O72" s="351"/>
      <c r="P72" s="351"/>
      <c r="Q72" s="351"/>
      <c r="R72" s="351"/>
      <c r="S72" s="351"/>
      <c r="T72" s="351"/>
      <c r="U72" s="351"/>
      <c r="V72" s="351"/>
      <c r="W72" s="351"/>
      <c r="X72" s="351"/>
      <c r="Y72" s="351"/>
      <c r="Z72" s="351"/>
    </row>
    <row r="73" spans="1:26" s="353" customFormat="1" ht="18.75" hidden="1" customHeight="1">
      <c r="A73" s="486">
        <v>235</v>
      </c>
      <c r="B73" s="322">
        <v>1900</v>
      </c>
      <c r="C73" s="323" t="s">
        <v>799</v>
      </c>
      <c r="D73" s="324"/>
      <c r="E73" s="325"/>
      <c r="F73" s="326">
        <f t="shared" si="11"/>
        <v>0</v>
      </c>
      <c r="G73" s="1371"/>
      <c r="H73" s="1372"/>
      <c r="I73" s="1372"/>
      <c r="J73" s="1373"/>
      <c r="K73" s="1570" t="str">
        <f t="shared" si="1"/>
        <v/>
      </c>
      <c r="L73" s="482"/>
      <c r="M73" s="351"/>
      <c r="N73" s="351"/>
      <c r="O73" s="351"/>
      <c r="P73" s="351"/>
      <c r="Q73" s="351"/>
      <c r="R73" s="351"/>
      <c r="S73" s="351"/>
      <c r="T73" s="351"/>
      <c r="U73" s="351"/>
      <c r="V73" s="351"/>
      <c r="W73" s="351"/>
      <c r="X73" s="351"/>
      <c r="Y73" s="351"/>
      <c r="Z73" s="351"/>
    </row>
    <row r="74" spans="1:26" s="353" customFormat="1" ht="18.75" hidden="1" customHeight="1">
      <c r="A74" s="486">
        <v>255</v>
      </c>
      <c r="B74" s="322">
        <v>2000</v>
      </c>
      <c r="C74" s="323" t="s">
        <v>800</v>
      </c>
      <c r="D74" s="324"/>
      <c r="E74" s="325"/>
      <c r="F74" s="326">
        <f t="shared" si="11"/>
        <v>0</v>
      </c>
      <c r="G74" s="1371"/>
      <c r="H74" s="1372"/>
      <c r="I74" s="1372"/>
      <c r="J74" s="1373"/>
      <c r="K74" s="1570" t="str">
        <f t="shared" si="1"/>
        <v/>
      </c>
      <c r="L74" s="482"/>
    </row>
    <row r="75" spans="1:26" s="353" customFormat="1" ht="18.75" customHeight="1">
      <c r="A75" s="486">
        <v>265</v>
      </c>
      <c r="B75" s="322">
        <v>2400</v>
      </c>
      <c r="C75" s="323" t="s">
        <v>801</v>
      </c>
      <c r="D75" s="324"/>
      <c r="E75" s="326">
        <f t="shared" ref="E75:J75" si="12">SUM(E76:E89)</f>
        <v>110000</v>
      </c>
      <c r="F75" s="326">
        <f t="shared" si="12"/>
        <v>63435</v>
      </c>
      <c r="G75" s="615">
        <f t="shared" si="12"/>
        <v>63435</v>
      </c>
      <c r="H75" s="616">
        <f t="shared" si="12"/>
        <v>0</v>
      </c>
      <c r="I75" s="617">
        <f t="shared" si="12"/>
        <v>0</v>
      </c>
      <c r="J75" s="618">
        <f t="shared" si="12"/>
        <v>0</v>
      </c>
      <c r="K75" s="1570">
        <f t="shared" si="1"/>
        <v>1</v>
      </c>
      <c r="L75" s="482"/>
    </row>
    <row r="76" spans="1:26" ht="18.75" hidden="1" customHeight="1">
      <c r="A76" s="485">
        <v>270</v>
      </c>
      <c r="B76" s="293"/>
      <c r="C76" s="294">
        <v>2401</v>
      </c>
      <c r="D76" s="335" t="s">
        <v>802</v>
      </c>
      <c r="E76" s="622"/>
      <c r="F76" s="623">
        <f t="shared" ref="F76:F89" si="13">G76+H76+I76+J76</f>
        <v>0</v>
      </c>
      <c r="G76" s="545">
        <v>0</v>
      </c>
      <c r="H76" s="546">
        <v>0</v>
      </c>
      <c r="I76" s="546">
        <v>0</v>
      </c>
      <c r="J76" s="547">
        <v>0</v>
      </c>
      <c r="K76" s="1570" t="str">
        <f t="shared" si="1"/>
        <v/>
      </c>
      <c r="L76" s="482"/>
    </row>
    <row r="77" spans="1:26" ht="18.75" hidden="1" customHeight="1">
      <c r="A77" s="485">
        <v>280</v>
      </c>
      <c r="B77" s="293"/>
      <c r="C77" s="296">
        <v>2403</v>
      </c>
      <c r="D77" s="332" t="s">
        <v>803</v>
      </c>
      <c r="E77" s="624"/>
      <c r="F77" s="625">
        <f t="shared" si="13"/>
        <v>0</v>
      </c>
      <c r="G77" s="548"/>
      <c r="H77" s="549"/>
      <c r="I77" s="549"/>
      <c r="J77" s="550"/>
      <c r="K77" s="1570" t="str">
        <f t="shared" si="1"/>
        <v/>
      </c>
      <c r="L77" s="482"/>
      <c r="M77" s="353"/>
      <c r="N77" s="353"/>
      <c r="O77" s="353"/>
      <c r="P77" s="353"/>
      <c r="Q77" s="353"/>
      <c r="R77" s="353"/>
      <c r="S77" s="353"/>
      <c r="T77" s="353"/>
      <c r="U77" s="353"/>
      <c r="V77" s="353"/>
      <c r="W77" s="353"/>
      <c r="X77" s="353"/>
      <c r="Y77" s="353"/>
      <c r="Z77" s="353"/>
    </row>
    <row r="78" spans="1:26" ht="18.75" customHeight="1">
      <c r="A78" s="485">
        <v>285</v>
      </c>
      <c r="B78" s="293"/>
      <c r="C78" s="296">
        <v>2404</v>
      </c>
      <c r="D78" s="297" t="s">
        <v>804</v>
      </c>
      <c r="E78" s="624"/>
      <c r="F78" s="625">
        <f t="shared" si="13"/>
        <v>1863</v>
      </c>
      <c r="G78" s="548">
        <v>1863</v>
      </c>
      <c r="H78" s="549">
        <v>0</v>
      </c>
      <c r="I78" s="549">
        <v>0</v>
      </c>
      <c r="J78" s="550">
        <v>0</v>
      </c>
      <c r="K78" s="1570">
        <f t="shared" si="1"/>
        <v>1</v>
      </c>
      <c r="L78" s="482"/>
    </row>
    <row r="79" spans="1:26" ht="18.75" customHeight="1">
      <c r="A79" s="485">
        <v>290</v>
      </c>
      <c r="B79" s="293"/>
      <c r="C79" s="296">
        <v>2405</v>
      </c>
      <c r="D79" s="332" t="s">
        <v>805</v>
      </c>
      <c r="E79" s="624">
        <v>40000</v>
      </c>
      <c r="F79" s="625">
        <f t="shared" si="13"/>
        <v>27792</v>
      </c>
      <c r="G79" s="548">
        <v>27792</v>
      </c>
      <c r="H79" s="549">
        <v>0</v>
      </c>
      <c r="I79" s="549">
        <v>0</v>
      </c>
      <c r="J79" s="550">
        <v>0</v>
      </c>
      <c r="K79" s="1570">
        <f t="shared" si="1"/>
        <v>1</v>
      </c>
      <c r="L79" s="482"/>
    </row>
    <row r="80" spans="1:26" ht="18.75" customHeight="1">
      <c r="A80" s="485">
        <v>295</v>
      </c>
      <c r="B80" s="293"/>
      <c r="C80" s="296">
        <v>2406</v>
      </c>
      <c r="D80" s="332" t="s">
        <v>806</v>
      </c>
      <c r="E80" s="624">
        <v>70000</v>
      </c>
      <c r="F80" s="625">
        <f t="shared" si="13"/>
        <v>33780</v>
      </c>
      <c r="G80" s="548">
        <v>33780</v>
      </c>
      <c r="H80" s="549">
        <v>0</v>
      </c>
      <c r="I80" s="549">
        <v>0</v>
      </c>
      <c r="J80" s="550">
        <v>0</v>
      </c>
      <c r="K80" s="1570">
        <f t="shared" si="1"/>
        <v>1</v>
      </c>
      <c r="L80" s="482"/>
    </row>
    <row r="81" spans="1:26" ht="18.75" hidden="1" customHeight="1">
      <c r="A81" s="485">
        <v>300</v>
      </c>
      <c r="B81" s="293"/>
      <c r="C81" s="296">
        <v>2407</v>
      </c>
      <c r="D81" s="332" t="s">
        <v>807</v>
      </c>
      <c r="E81" s="624"/>
      <c r="F81" s="625">
        <f t="shared" si="13"/>
        <v>0</v>
      </c>
      <c r="G81" s="548"/>
      <c r="H81" s="549"/>
      <c r="I81" s="549"/>
      <c r="J81" s="550"/>
      <c r="K81" s="1570" t="str">
        <f t="shared" si="1"/>
        <v/>
      </c>
      <c r="L81" s="482"/>
    </row>
    <row r="82" spans="1:26" ht="18.75" hidden="1" customHeight="1">
      <c r="A82" s="485">
        <v>305</v>
      </c>
      <c r="B82" s="293"/>
      <c r="C82" s="296">
        <v>2408</v>
      </c>
      <c r="D82" s="332" t="s">
        <v>808</v>
      </c>
      <c r="E82" s="624"/>
      <c r="F82" s="625">
        <f t="shared" si="13"/>
        <v>0</v>
      </c>
      <c r="G82" s="548"/>
      <c r="H82" s="549"/>
      <c r="I82" s="549"/>
      <c r="J82" s="550"/>
      <c r="K82" s="1570" t="str">
        <f t="shared" si="1"/>
        <v/>
      </c>
      <c r="L82" s="482"/>
    </row>
    <row r="83" spans="1:26" ht="18.75" hidden="1" customHeight="1">
      <c r="A83" s="485">
        <v>310</v>
      </c>
      <c r="B83" s="293"/>
      <c r="C83" s="296">
        <v>2409</v>
      </c>
      <c r="D83" s="332" t="s">
        <v>809</v>
      </c>
      <c r="E83" s="624"/>
      <c r="F83" s="625">
        <f t="shared" si="13"/>
        <v>0</v>
      </c>
      <c r="G83" s="548"/>
      <c r="H83" s="549"/>
      <c r="I83" s="549"/>
      <c r="J83" s="550"/>
      <c r="K83" s="1570" t="str">
        <f t="shared" si="1"/>
        <v/>
      </c>
      <c r="L83" s="482"/>
    </row>
    <row r="84" spans="1:26" ht="18.75" hidden="1" customHeight="1">
      <c r="A84" s="485">
        <v>315</v>
      </c>
      <c r="B84" s="293"/>
      <c r="C84" s="296">
        <v>2410</v>
      </c>
      <c r="D84" s="332" t="s">
        <v>810</v>
      </c>
      <c r="E84" s="624"/>
      <c r="F84" s="625">
        <f t="shared" si="13"/>
        <v>0</v>
      </c>
      <c r="G84" s="548"/>
      <c r="H84" s="549"/>
      <c r="I84" s="549"/>
      <c r="J84" s="550"/>
      <c r="K84" s="1570" t="str">
        <f t="shared" si="1"/>
        <v/>
      </c>
      <c r="L84" s="482"/>
    </row>
    <row r="85" spans="1:26" ht="18.75" hidden="1" customHeight="1">
      <c r="A85" s="485">
        <v>325</v>
      </c>
      <c r="B85" s="293"/>
      <c r="C85" s="296">
        <v>2412</v>
      </c>
      <c r="D85" s="297" t="s">
        <v>811</v>
      </c>
      <c r="E85" s="624"/>
      <c r="F85" s="625">
        <f t="shared" si="13"/>
        <v>0</v>
      </c>
      <c r="G85" s="548"/>
      <c r="H85" s="549"/>
      <c r="I85" s="549"/>
      <c r="J85" s="550"/>
      <c r="K85" s="1570" t="str">
        <f t="shared" si="1"/>
        <v/>
      </c>
      <c r="L85" s="482"/>
    </row>
    <row r="86" spans="1:26" ht="18.75" hidden="1" customHeight="1">
      <c r="A86" s="485">
        <v>330</v>
      </c>
      <c r="B86" s="293"/>
      <c r="C86" s="296">
        <v>2413</v>
      </c>
      <c r="D86" s="332" t="s">
        <v>812</v>
      </c>
      <c r="E86" s="624"/>
      <c r="F86" s="625">
        <f t="shared" si="13"/>
        <v>0</v>
      </c>
      <c r="G86" s="548"/>
      <c r="H86" s="549"/>
      <c r="I86" s="549"/>
      <c r="J86" s="550"/>
      <c r="K86" s="1570" t="str">
        <f t="shared" si="1"/>
        <v/>
      </c>
      <c r="L86" s="482"/>
    </row>
    <row r="87" spans="1:26" ht="18.75" hidden="1" customHeight="1">
      <c r="A87" s="487">
        <v>335</v>
      </c>
      <c r="B87" s="293"/>
      <c r="C87" s="296">
        <v>2415</v>
      </c>
      <c r="D87" s="297" t="s">
        <v>813</v>
      </c>
      <c r="E87" s="624"/>
      <c r="F87" s="625">
        <f t="shared" si="13"/>
        <v>0</v>
      </c>
      <c r="G87" s="548"/>
      <c r="H87" s="549"/>
      <c r="I87" s="549"/>
      <c r="J87" s="550"/>
      <c r="K87" s="1570" t="str">
        <f t="shared" si="1"/>
        <v/>
      </c>
      <c r="L87" s="482"/>
    </row>
    <row r="88" spans="1:26" ht="18.75" hidden="1" customHeight="1">
      <c r="A88" s="488">
        <v>340</v>
      </c>
      <c r="B88" s="303"/>
      <c r="C88" s="296">
        <v>2418</v>
      </c>
      <c r="D88" s="337" t="s">
        <v>814</v>
      </c>
      <c r="E88" s="624"/>
      <c r="F88" s="625">
        <f t="shared" si="13"/>
        <v>0</v>
      </c>
      <c r="G88" s="548"/>
      <c r="H88" s="549"/>
      <c r="I88" s="549"/>
      <c r="J88" s="550"/>
      <c r="K88" s="1570" t="str">
        <f t="shared" si="1"/>
        <v/>
      </c>
      <c r="L88" s="482"/>
    </row>
    <row r="89" spans="1:26" ht="18.75" hidden="1" customHeight="1">
      <c r="A89" s="488">
        <v>345</v>
      </c>
      <c r="B89" s="304"/>
      <c r="C89" s="299">
        <v>2419</v>
      </c>
      <c r="D89" s="334" t="s">
        <v>815</v>
      </c>
      <c r="E89" s="628"/>
      <c r="F89" s="629">
        <f t="shared" si="13"/>
        <v>0</v>
      </c>
      <c r="G89" s="557"/>
      <c r="H89" s="558"/>
      <c r="I89" s="558"/>
      <c r="J89" s="559"/>
      <c r="K89" s="1570" t="str">
        <f t="shared" ref="K89:K153" si="14">(IF($E89&lt;&gt;0,$K$2,IF($F89&lt;&gt;0,$K$2,IF($G89&lt;&gt;0,$K$2,IF($H89&lt;&gt;0,$K$2,IF($I89&lt;&gt;0,$K$2,IF($J89&lt;&gt;0,$K$2,"")))))))</f>
        <v/>
      </c>
      <c r="L89" s="482"/>
    </row>
    <row r="90" spans="1:26" s="353" customFormat="1" ht="18.75" customHeight="1">
      <c r="A90" s="489">
        <v>350</v>
      </c>
      <c r="B90" s="322">
        <v>2500</v>
      </c>
      <c r="C90" s="323" t="s">
        <v>816</v>
      </c>
      <c r="D90" s="324"/>
      <c r="E90" s="326">
        <f t="shared" ref="E90:J90" si="15">SUM(E91:E92)</f>
        <v>8000</v>
      </c>
      <c r="F90" s="326">
        <f t="shared" si="15"/>
        <v>5187</v>
      </c>
      <c r="G90" s="615">
        <f t="shared" si="15"/>
        <v>5187</v>
      </c>
      <c r="H90" s="616">
        <f t="shared" si="15"/>
        <v>0</v>
      </c>
      <c r="I90" s="617">
        <f t="shared" si="15"/>
        <v>0</v>
      </c>
      <c r="J90" s="618">
        <f t="shared" si="15"/>
        <v>0</v>
      </c>
      <c r="K90" s="1570">
        <f t="shared" si="14"/>
        <v>1</v>
      </c>
      <c r="L90" s="482"/>
      <c r="M90" s="351"/>
      <c r="N90" s="351"/>
      <c r="O90" s="351"/>
      <c r="P90" s="351"/>
      <c r="Q90" s="351"/>
      <c r="R90" s="351"/>
      <c r="S90" s="351"/>
      <c r="T90" s="351"/>
      <c r="U90" s="351"/>
      <c r="V90" s="351"/>
      <c r="W90" s="351"/>
      <c r="X90" s="351"/>
      <c r="Y90" s="351"/>
      <c r="Z90" s="351"/>
    </row>
    <row r="91" spans="1:26" ht="18.75" customHeight="1">
      <c r="A91" s="488">
        <v>355</v>
      </c>
      <c r="B91" s="303"/>
      <c r="C91" s="294">
        <v>2501</v>
      </c>
      <c r="D91" s="338" t="s">
        <v>817</v>
      </c>
      <c r="E91" s="622">
        <v>8000</v>
      </c>
      <c r="F91" s="623">
        <f>G91+H91+I91+J91</f>
        <v>5187</v>
      </c>
      <c r="G91" s="545">
        <v>5187</v>
      </c>
      <c r="H91" s="546">
        <v>0</v>
      </c>
      <c r="I91" s="546">
        <v>0</v>
      </c>
      <c r="J91" s="547">
        <v>0</v>
      </c>
      <c r="K91" s="1570">
        <f t="shared" si="14"/>
        <v>1</v>
      </c>
      <c r="L91" s="482"/>
    </row>
    <row r="92" spans="1:26" ht="18.75" hidden="1" customHeight="1">
      <c r="A92" s="488">
        <v>356</v>
      </c>
      <c r="B92" s="304"/>
      <c r="C92" s="299">
        <v>2502</v>
      </c>
      <c r="D92" s="339" t="s">
        <v>393</v>
      </c>
      <c r="E92" s="628"/>
      <c r="F92" s="629">
        <f>G92+H92+I92+J92</f>
        <v>0</v>
      </c>
      <c r="G92" s="557"/>
      <c r="H92" s="558"/>
      <c r="I92" s="558"/>
      <c r="J92" s="559"/>
      <c r="K92" s="1570" t="str">
        <f t="shared" si="14"/>
        <v/>
      </c>
      <c r="L92" s="482"/>
      <c r="M92" s="353"/>
      <c r="N92" s="353"/>
      <c r="O92" s="353"/>
      <c r="P92" s="353"/>
      <c r="Q92" s="353"/>
      <c r="R92" s="353"/>
      <c r="S92" s="353"/>
      <c r="T92" s="353"/>
      <c r="U92" s="353"/>
      <c r="V92" s="353"/>
      <c r="W92" s="353"/>
      <c r="X92" s="353"/>
      <c r="Y92" s="353"/>
      <c r="Z92" s="353"/>
    </row>
    <row r="93" spans="1:26" s="353" customFormat="1" ht="18.75" hidden="1" customHeight="1">
      <c r="A93" s="490">
        <v>360</v>
      </c>
      <c r="B93" s="322">
        <v>2600</v>
      </c>
      <c r="C93" s="323" t="s">
        <v>394</v>
      </c>
      <c r="D93" s="324"/>
      <c r="E93" s="325"/>
      <c r="F93" s="326">
        <f>G93+H93+I93+J93</f>
        <v>0</v>
      </c>
      <c r="G93" s="1371"/>
      <c r="H93" s="1372"/>
      <c r="I93" s="1372"/>
      <c r="J93" s="1373"/>
      <c r="K93" s="1570" t="str">
        <f t="shared" si="14"/>
        <v/>
      </c>
      <c r="L93" s="482"/>
      <c r="M93" s="351"/>
      <c r="N93" s="351"/>
      <c r="O93" s="351"/>
      <c r="P93" s="351"/>
      <c r="Q93" s="351"/>
      <c r="R93" s="351"/>
      <c r="S93" s="351"/>
      <c r="T93" s="351"/>
      <c r="U93" s="351"/>
      <c r="V93" s="351"/>
      <c r="W93" s="351"/>
      <c r="X93" s="351"/>
      <c r="Y93" s="351"/>
      <c r="Z93" s="351"/>
    </row>
    <row r="94" spans="1:26" s="353" customFormat="1" ht="18.75" hidden="1" customHeight="1">
      <c r="A94" s="490">
        <v>370</v>
      </c>
      <c r="B94" s="322">
        <v>2700</v>
      </c>
      <c r="C94" s="323" t="s">
        <v>395</v>
      </c>
      <c r="D94" s="324"/>
      <c r="E94" s="326">
        <f t="shared" ref="E94:J94" si="16">SUM(E95:E107)</f>
        <v>0</v>
      </c>
      <c r="F94" s="326">
        <f t="shared" si="16"/>
        <v>0</v>
      </c>
      <c r="G94" s="615">
        <f t="shared" si="16"/>
        <v>0</v>
      </c>
      <c r="H94" s="616">
        <f t="shared" si="16"/>
        <v>0</v>
      </c>
      <c r="I94" s="617">
        <f t="shared" si="16"/>
        <v>0</v>
      </c>
      <c r="J94" s="618">
        <f t="shared" si="16"/>
        <v>0</v>
      </c>
      <c r="K94" s="1570" t="str">
        <f t="shared" si="14"/>
        <v/>
      </c>
      <c r="L94" s="482"/>
      <c r="M94" s="351"/>
      <c r="N94" s="351"/>
      <c r="O94" s="351"/>
      <c r="P94" s="351"/>
      <c r="Q94" s="351"/>
      <c r="R94" s="351"/>
      <c r="S94" s="351"/>
      <c r="T94" s="351"/>
      <c r="U94" s="351"/>
      <c r="V94" s="351"/>
      <c r="W94" s="351"/>
      <c r="X94" s="351"/>
      <c r="Y94" s="351"/>
      <c r="Z94" s="351"/>
    </row>
    <row r="95" spans="1:26" ht="18.75" hidden="1" customHeight="1">
      <c r="A95" s="491">
        <v>375</v>
      </c>
      <c r="B95" s="293"/>
      <c r="C95" s="294">
        <v>2701</v>
      </c>
      <c r="D95" s="295" t="s">
        <v>396</v>
      </c>
      <c r="E95" s="622"/>
      <c r="F95" s="623">
        <f t="shared" ref="F95:F107" si="17">G95+H95+I95+J95</f>
        <v>0</v>
      </c>
      <c r="G95" s="545"/>
      <c r="H95" s="546"/>
      <c r="I95" s="546"/>
      <c r="J95" s="547"/>
      <c r="K95" s="1570" t="str">
        <f t="shared" si="14"/>
        <v/>
      </c>
      <c r="L95" s="482"/>
      <c r="M95" s="353"/>
      <c r="N95" s="353"/>
      <c r="O95" s="353"/>
      <c r="P95" s="353"/>
      <c r="Q95" s="353"/>
      <c r="R95" s="353"/>
      <c r="S95" s="353"/>
      <c r="T95" s="353"/>
      <c r="U95" s="353"/>
      <c r="V95" s="353"/>
      <c r="W95" s="353"/>
      <c r="X95" s="353"/>
      <c r="Y95" s="353"/>
      <c r="Z95" s="353"/>
    </row>
    <row r="96" spans="1:26" ht="18.75" hidden="1" customHeight="1">
      <c r="A96" s="491">
        <v>380</v>
      </c>
      <c r="B96" s="293"/>
      <c r="C96" s="296" t="s">
        <v>397</v>
      </c>
      <c r="D96" s="297" t="s">
        <v>398</v>
      </c>
      <c r="E96" s="624"/>
      <c r="F96" s="625">
        <f t="shared" si="17"/>
        <v>0</v>
      </c>
      <c r="G96" s="548"/>
      <c r="H96" s="549"/>
      <c r="I96" s="549"/>
      <c r="J96" s="550"/>
      <c r="K96" s="1570" t="str">
        <f t="shared" si="14"/>
        <v/>
      </c>
      <c r="L96" s="482"/>
      <c r="M96" s="353"/>
      <c r="N96" s="353"/>
      <c r="O96" s="353"/>
      <c r="P96" s="353"/>
      <c r="Q96" s="353"/>
      <c r="R96" s="353"/>
      <c r="S96" s="353"/>
      <c r="T96" s="353"/>
      <c r="U96" s="353"/>
      <c r="V96" s="353"/>
      <c r="W96" s="353"/>
      <c r="X96" s="353"/>
      <c r="Y96" s="353"/>
      <c r="Z96" s="353"/>
    </row>
    <row r="97" spans="1:26" ht="18.75" hidden="1" customHeight="1">
      <c r="A97" s="491">
        <v>385</v>
      </c>
      <c r="B97" s="293"/>
      <c r="C97" s="296" t="s">
        <v>399</v>
      </c>
      <c r="D97" s="297" t="s">
        <v>400</v>
      </c>
      <c r="E97" s="624"/>
      <c r="F97" s="625">
        <f t="shared" si="17"/>
        <v>0</v>
      </c>
      <c r="G97" s="548"/>
      <c r="H97" s="549"/>
      <c r="I97" s="549"/>
      <c r="J97" s="550"/>
      <c r="K97" s="1570" t="str">
        <f t="shared" si="14"/>
        <v/>
      </c>
      <c r="L97" s="482"/>
    </row>
    <row r="98" spans="1:26" ht="18.75" hidden="1" customHeight="1">
      <c r="A98" s="491">
        <v>390</v>
      </c>
      <c r="B98" s="305"/>
      <c r="C98" s="296">
        <v>2704</v>
      </c>
      <c r="D98" s="297" t="s">
        <v>401</v>
      </c>
      <c r="E98" s="624"/>
      <c r="F98" s="625">
        <f t="shared" si="17"/>
        <v>0</v>
      </c>
      <c r="G98" s="548"/>
      <c r="H98" s="549"/>
      <c r="I98" s="549"/>
      <c r="J98" s="550"/>
      <c r="K98" s="1570" t="str">
        <f t="shared" si="14"/>
        <v/>
      </c>
      <c r="L98" s="482"/>
    </row>
    <row r="99" spans="1:26" ht="18.75" hidden="1" customHeight="1">
      <c r="A99" s="491">
        <v>395</v>
      </c>
      <c r="B99" s="293"/>
      <c r="C99" s="296" t="s">
        <v>402</v>
      </c>
      <c r="D99" s="297" t="s">
        <v>403</v>
      </c>
      <c r="E99" s="624"/>
      <c r="F99" s="625">
        <f t="shared" si="17"/>
        <v>0</v>
      </c>
      <c r="G99" s="548"/>
      <c r="H99" s="549"/>
      <c r="I99" s="549"/>
      <c r="J99" s="550"/>
      <c r="K99" s="1570" t="str">
        <f t="shared" si="14"/>
        <v/>
      </c>
      <c r="L99" s="482"/>
    </row>
    <row r="100" spans="1:26" ht="18.75" hidden="1" customHeight="1">
      <c r="A100" s="491">
        <v>400</v>
      </c>
      <c r="B100" s="300"/>
      <c r="C100" s="296">
        <v>2706</v>
      </c>
      <c r="D100" s="297" t="s">
        <v>404</v>
      </c>
      <c r="E100" s="624"/>
      <c r="F100" s="625">
        <f t="shared" si="17"/>
        <v>0</v>
      </c>
      <c r="G100" s="548"/>
      <c r="H100" s="549"/>
      <c r="I100" s="549"/>
      <c r="J100" s="550"/>
      <c r="K100" s="1570" t="str">
        <f t="shared" si="14"/>
        <v/>
      </c>
      <c r="L100" s="482"/>
    </row>
    <row r="101" spans="1:26" ht="18.75" hidden="1" customHeight="1">
      <c r="A101" s="491">
        <v>405</v>
      </c>
      <c r="B101" s="293"/>
      <c r="C101" s="296" t="s">
        <v>405</v>
      </c>
      <c r="D101" s="297" t="s">
        <v>406</v>
      </c>
      <c r="E101" s="624"/>
      <c r="F101" s="625">
        <f t="shared" si="17"/>
        <v>0</v>
      </c>
      <c r="G101" s="548"/>
      <c r="H101" s="549"/>
      <c r="I101" s="549"/>
      <c r="J101" s="550"/>
      <c r="K101" s="1570" t="str">
        <f t="shared" si="14"/>
        <v/>
      </c>
      <c r="L101" s="482"/>
    </row>
    <row r="102" spans="1:26" ht="18.75" hidden="1" customHeight="1">
      <c r="A102" s="491">
        <v>410</v>
      </c>
      <c r="B102" s="300"/>
      <c r="C102" s="296" t="s">
        <v>407</v>
      </c>
      <c r="D102" s="297" t="s">
        <v>821</v>
      </c>
      <c r="E102" s="624"/>
      <c r="F102" s="625">
        <f t="shared" si="17"/>
        <v>0</v>
      </c>
      <c r="G102" s="548"/>
      <c r="H102" s="549"/>
      <c r="I102" s="549"/>
      <c r="J102" s="550"/>
      <c r="K102" s="1570" t="str">
        <f t="shared" si="14"/>
        <v/>
      </c>
      <c r="L102" s="482"/>
    </row>
    <row r="103" spans="1:26" ht="18.75" hidden="1" customHeight="1">
      <c r="A103" s="491">
        <v>420</v>
      </c>
      <c r="B103" s="293"/>
      <c r="C103" s="296" t="s">
        <v>822</v>
      </c>
      <c r="D103" s="297" t="s">
        <v>823</v>
      </c>
      <c r="E103" s="624"/>
      <c r="F103" s="625">
        <f t="shared" si="17"/>
        <v>0</v>
      </c>
      <c r="G103" s="548"/>
      <c r="H103" s="549"/>
      <c r="I103" s="549"/>
      <c r="J103" s="550"/>
      <c r="K103" s="1570" t="str">
        <f t="shared" si="14"/>
        <v/>
      </c>
      <c r="L103" s="482"/>
    </row>
    <row r="104" spans="1:26" ht="18.75" hidden="1" customHeight="1">
      <c r="A104" s="491">
        <v>425</v>
      </c>
      <c r="B104" s="293"/>
      <c r="C104" s="296" t="s">
        <v>824</v>
      </c>
      <c r="D104" s="297" t="s">
        <v>825</v>
      </c>
      <c r="E104" s="624"/>
      <c r="F104" s="625">
        <f t="shared" si="17"/>
        <v>0</v>
      </c>
      <c r="G104" s="548"/>
      <c r="H104" s="549"/>
      <c r="I104" s="549"/>
      <c r="J104" s="550"/>
      <c r="K104" s="1570" t="str">
        <f t="shared" si="14"/>
        <v/>
      </c>
      <c r="L104" s="482"/>
    </row>
    <row r="105" spans="1:26" ht="18.75" hidden="1" customHeight="1">
      <c r="A105" s="491">
        <v>430</v>
      </c>
      <c r="B105" s="293"/>
      <c r="C105" s="296" t="s">
        <v>826</v>
      </c>
      <c r="D105" s="297" t="s">
        <v>827</v>
      </c>
      <c r="E105" s="624"/>
      <c r="F105" s="625">
        <f t="shared" si="17"/>
        <v>0</v>
      </c>
      <c r="G105" s="548"/>
      <c r="H105" s="549"/>
      <c r="I105" s="549"/>
      <c r="J105" s="550"/>
      <c r="K105" s="1570" t="str">
        <f t="shared" si="14"/>
        <v/>
      </c>
      <c r="L105" s="482"/>
    </row>
    <row r="106" spans="1:26" ht="18.75" hidden="1" customHeight="1">
      <c r="A106" s="491">
        <v>436</v>
      </c>
      <c r="B106" s="293"/>
      <c r="C106" s="296" t="s">
        <v>828</v>
      </c>
      <c r="D106" s="340" t="s">
        <v>829</v>
      </c>
      <c r="E106" s="624"/>
      <c r="F106" s="625">
        <f t="shared" si="17"/>
        <v>0</v>
      </c>
      <c r="G106" s="548"/>
      <c r="H106" s="549"/>
      <c r="I106" s="549"/>
      <c r="J106" s="550"/>
      <c r="K106" s="1570" t="str">
        <f t="shared" si="14"/>
        <v/>
      </c>
      <c r="L106" s="482"/>
    </row>
    <row r="107" spans="1:26" ht="18.75" hidden="1" customHeight="1">
      <c r="A107" s="491">
        <v>440</v>
      </c>
      <c r="B107" s="293"/>
      <c r="C107" s="299" t="s">
        <v>830</v>
      </c>
      <c r="D107" s="341" t="s">
        <v>831</v>
      </c>
      <c r="E107" s="628"/>
      <c r="F107" s="629">
        <f t="shared" si="17"/>
        <v>0</v>
      </c>
      <c r="G107" s="557"/>
      <c r="H107" s="558"/>
      <c r="I107" s="558"/>
      <c r="J107" s="559"/>
      <c r="K107" s="1570" t="str">
        <f t="shared" si="14"/>
        <v/>
      </c>
      <c r="L107" s="482"/>
    </row>
    <row r="108" spans="1:26" s="353" customFormat="1" ht="18.75" hidden="1" customHeight="1">
      <c r="A108" s="490">
        <v>445</v>
      </c>
      <c r="B108" s="322">
        <v>2800</v>
      </c>
      <c r="C108" s="323" t="s">
        <v>832</v>
      </c>
      <c r="D108" s="324"/>
      <c r="E108" s="326">
        <f>+E109+E110+E111</f>
        <v>0</v>
      </c>
      <c r="F108" s="326">
        <f>+F109+F110+F111</f>
        <v>0</v>
      </c>
      <c r="G108" s="615">
        <f>+G109+G110+G111</f>
        <v>0</v>
      </c>
      <c r="H108" s="616">
        <f>SUM(H109:H111)</f>
        <v>0</v>
      </c>
      <c r="I108" s="617">
        <f>+I109+I110+I111</f>
        <v>0</v>
      </c>
      <c r="J108" s="618">
        <f>SUM(J109:J111)</f>
        <v>0</v>
      </c>
      <c r="K108" s="1570" t="str">
        <f t="shared" si="14"/>
        <v/>
      </c>
      <c r="L108" s="482"/>
      <c r="M108" s="351"/>
      <c r="N108" s="351"/>
      <c r="O108" s="351"/>
      <c r="P108" s="351"/>
      <c r="Q108" s="351"/>
      <c r="R108" s="351"/>
      <c r="S108" s="351"/>
      <c r="T108" s="351"/>
      <c r="U108" s="351"/>
      <c r="V108" s="351"/>
      <c r="W108" s="351"/>
      <c r="X108" s="351"/>
      <c r="Y108" s="351"/>
      <c r="Z108" s="351"/>
    </row>
    <row r="109" spans="1:26" ht="32.25" hidden="1" customHeight="1">
      <c r="A109" s="491">
        <v>450</v>
      </c>
      <c r="B109" s="293"/>
      <c r="C109" s="294">
        <v>2801</v>
      </c>
      <c r="D109" s="335" t="s">
        <v>833</v>
      </c>
      <c r="E109" s="622"/>
      <c r="F109" s="623">
        <f>G109+H109+I109+J109</f>
        <v>0</v>
      </c>
      <c r="G109" s="545"/>
      <c r="H109" s="546"/>
      <c r="I109" s="546"/>
      <c r="J109" s="547"/>
      <c r="K109" s="1570" t="str">
        <f t="shared" si="14"/>
        <v/>
      </c>
      <c r="L109" s="482"/>
    </row>
    <row r="110" spans="1:26" ht="18.75" hidden="1" customHeight="1">
      <c r="A110" s="491">
        <v>455</v>
      </c>
      <c r="B110" s="293"/>
      <c r="C110" s="296">
        <v>2802</v>
      </c>
      <c r="D110" s="337" t="s">
        <v>834</v>
      </c>
      <c r="E110" s="624"/>
      <c r="F110" s="625">
        <f>G110+H110+I110+J110</f>
        <v>0</v>
      </c>
      <c r="G110" s="548"/>
      <c r="H110" s="549"/>
      <c r="I110" s="549"/>
      <c r="J110" s="550"/>
      <c r="K110" s="1570" t="str">
        <f t="shared" si="14"/>
        <v/>
      </c>
      <c r="L110" s="482"/>
      <c r="M110" s="353"/>
      <c r="N110" s="353"/>
      <c r="O110" s="353"/>
      <c r="P110" s="353"/>
      <c r="Q110" s="353"/>
      <c r="R110" s="353"/>
      <c r="S110" s="353"/>
      <c r="T110" s="353"/>
      <c r="U110" s="353"/>
      <c r="V110" s="353"/>
      <c r="W110" s="353"/>
      <c r="X110" s="353"/>
      <c r="Y110" s="353"/>
      <c r="Z110" s="353"/>
    </row>
    <row r="111" spans="1:26" ht="18.75" hidden="1" customHeight="1">
      <c r="A111" s="491">
        <v>455</v>
      </c>
      <c r="B111" s="293"/>
      <c r="C111" s="299">
        <v>2809</v>
      </c>
      <c r="D111" s="342" t="s">
        <v>570</v>
      </c>
      <c r="E111" s="628"/>
      <c r="F111" s="629">
        <f>G111+H111+I111+J111</f>
        <v>0</v>
      </c>
      <c r="G111" s="557"/>
      <c r="H111" s="558"/>
      <c r="I111" s="558"/>
      <c r="J111" s="559"/>
      <c r="K111" s="1570" t="str">
        <f t="shared" si="14"/>
        <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1323</v>
      </c>
      <c r="D112" s="324"/>
      <c r="E112" s="326">
        <f t="shared" ref="E112:J112" si="18">SUM(E113:E119)</f>
        <v>14385</v>
      </c>
      <c r="F112" s="326">
        <f t="shared" si="18"/>
        <v>1685</v>
      </c>
      <c r="G112" s="615">
        <f t="shared" si="18"/>
        <v>1685</v>
      </c>
      <c r="H112" s="616">
        <f t="shared" si="18"/>
        <v>0</v>
      </c>
      <c r="I112" s="617">
        <f t="shared" si="18"/>
        <v>0</v>
      </c>
      <c r="J112" s="618">
        <f t="shared" si="18"/>
        <v>0</v>
      </c>
      <c r="K112" s="1570">
        <f t="shared" si="14"/>
        <v>1</v>
      </c>
      <c r="L112" s="482"/>
      <c r="M112" s="351"/>
      <c r="N112" s="351"/>
      <c r="O112" s="351"/>
      <c r="P112" s="351"/>
      <c r="Q112" s="351"/>
      <c r="R112" s="351"/>
      <c r="S112" s="351"/>
      <c r="T112" s="351"/>
      <c r="U112" s="351"/>
      <c r="V112" s="351"/>
      <c r="W112" s="351"/>
      <c r="X112" s="351"/>
      <c r="Y112" s="351"/>
      <c r="Z112" s="351"/>
    </row>
    <row r="113" spans="1:26" ht="18.75" hidden="1" customHeight="1">
      <c r="A113" s="491">
        <v>475</v>
      </c>
      <c r="B113" s="293"/>
      <c r="C113" s="294">
        <v>3601</v>
      </c>
      <c r="D113" s="335" t="s">
        <v>836</v>
      </c>
      <c r="E113" s="622"/>
      <c r="F113" s="623">
        <f t="shared" ref="F113:F119" si="19">G113+H113+I113+J113</f>
        <v>0</v>
      </c>
      <c r="G113" s="545"/>
      <c r="H113" s="546"/>
      <c r="I113" s="546"/>
      <c r="J113" s="547"/>
      <c r="K113" s="1570" t="str">
        <f t="shared" si="14"/>
        <v/>
      </c>
      <c r="L113" s="482"/>
    </row>
    <row r="114" spans="1:26" ht="18.75" hidden="1" customHeight="1">
      <c r="A114" s="491">
        <v>480</v>
      </c>
      <c r="B114" s="293"/>
      <c r="C114" s="296">
        <v>3605</v>
      </c>
      <c r="D114" s="297" t="s">
        <v>1760</v>
      </c>
      <c r="E114" s="624"/>
      <c r="F114" s="625">
        <f>G114+H114+I114+J114</f>
        <v>0</v>
      </c>
      <c r="G114" s="548"/>
      <c r="H114" s="549"/>
      <c r="I114" s="549"/>
      <c r="J114" s="550"/>
      <c r="K114" s="1570" t="str">
        <f t="shared" si="14"/>
        <v/>
      </c>
      <c r="L114" s="482"/>
      <c r="M114" s="353"/>
      <c r="N114" s="353"/>
      <c r="O114" s="353"/>
      <c r="P114" s="353"/>
      <c r="Q114" s="353"/>
      <c r="R114" s="353"/>
      <c r="S114" s="353"/>
      <c r="T114" s="353"/>
      <c r="U114" s="353"/>
      <c r="V114" s="353"/>
      <c r="W114" s="353"/>
      <c r="X114" s="353"/>
      <c r="Y114" s="353"/>
      <c r="Z114" s="353"/>
    </row>
    <row r="115" spans="1:26" ht="18.75" hidden="1" customHeight="1">
      <c r="A115" s="491">
        <v>480</v>
      </c>
      <c r="B115" s="293"/>
      <c r="C115" s="296">
        <v>3610</v>
      </c>
      <c r="D115" s="297" t="s">
        <v>1312</v>
      </c>
      <c r="E115" s="624"/>
      <c r="F115" s="625">
        <f t="shared" si="19"/>
        <v>0</v>
      </c>
      <c r="G115" s="548"/>
      <c r="H115" s="549"/>
      <c r="I115" s="549"/>
      <c r="J115" s="550"/>
      <c r="K115" s="1570" t="str">
        <f t="shared" si="14"/>
        <v/>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837</v>
      </c>
      <c r="E116" s="624">
        <v>385</v>
      </c>
      <c r="F116" s="625">
        <f t="shared" si="19"/>
        <v>385</v>
      </c>
      <c r="G116" s="548">
        <v>385</v>
      </c>
      <c r="H116" s="549">
        <v>0</v>
      </c>
      <c r="I116" s="549">
        <v>0</v>
      </c>
      <c r="J116" s="550">
        <v>0</v>
      </c>
      <c r="K116" s="1570">
        <f t="shared" si="14"/>
        <v>1</v>
      </c>
      <c r="L116" s="482"/>
      <c r="M116" s="353"/>
      <c r="N116" s="353"/>
      <c r="O116" s="353"/>
      <c r="P116" s="353"/>
      <c r="Q116" s="353"/>
      <c r="R116" s="353"/>
      <c r="S116" s="353"/>
      <c r="T116" s="353"/>
      <c r="U116" s="353"/>
      <c r="V116" s="353"/>
      <c r="W116" s="353"/>
      <c r="X116" s="353"/>
      <c r="Y116" s="353"/>
      <c r="Z116" s="353"/>
    </row>
    <row r="117" spans="1:26" ht="18.75" hidden="1" customHeight="1">
      <c r="A117" s="491">
        <v>485</v>
      </c>
      <c r="B117" s="293"/>
      <c r="C117" s="296">
        <v>3612</v>
      </c>
      <c r="D117" s="297" t="s">
        <v>838</v>
      </c>
      <c r="E117" s="624"/>
      <c r="F117" s="625">
        <f t="shared" si="19"/>
        <v>0</v>
      </c>
      <c r="G117" s="548"/>
      <c r="H117" s="549"/>
      <c r="I117" s="549"/>
      <c r="J117" s="550"/>
      <c r="K117" s="1570" t="str">
        <f t="shared" si="14"/>
        <v/>
      </c>
      <c r="L117" s="482"/>
    </row>
    <row r="118" spans="1:26" ht="18.75" hidden="1" customHeight="1">
      <c r="A118" s="491"/>
      <c r="B118" s="293"/>
      <c r="C118" s="296">
        <v>3618</v>
      </c>
      <c r="D118" s="297" t="s">
        <v>1473</v>
      </c>
      <c r="E118" s="624"/>
      <c r="F118" s="625">
        <f t="shared" si="19"/>
        <v>0</v>
      </c>
      <c r="G118" s="548"/>
      <c r="H118" s="549"/>
      <c r="I118" s="549"/>
      <c r="J118" s="550"/>
      <c r="K118" s="1570" t="str">
        <f t="shared" si="14"/>
        <v/>
      </c>
      <c r="L118" s="482"/>
    </row>
    <row r="119" spans="1:26" ht="18.75" customHeight="1">
      <c r="A119" s="491">
        <v>490</v>
      </c>
      <c r="B119" s="293"/>
      <c r="C119" s="320">
        <v>3619</v>
      </c>
      <c r="D119" s="341" t="s">
        <v>839</v>
      </c>
      <c r="E119" s="628">
        <v>14000</v>
      </c>
      <c r="F119" s="629">
        <f t="shared" si="19"/>
        <v>1300</v>
      </c>
      <c r="G119" s="557">
        <v>1300</v>
      </c>
      <c r="H119" s="558">
        <v>0</v>
      </c>
      <c r="I119" s="558">
        <v>0</v>
      </c>
      <c r="J119" s="559">
        <v>0</v>
      </c>
      <c r="K119" s="1570">
        <f t="shared" si="14"/>
        <v>1</v>
      </c>
      <c r="L119" s="482"/>
    </row>
    <row r="120" spans="1:26" s="353" customFormat="1" ht="18.75" customHeight="1">
      <c r="A120" s="490">
        <v>495</v>
      </c>
      <c r="B120" s="322">
        <v>3700</v>
      </c>
      <c r="C120" s="323" t="s">
        <v>840</v>
      </c>
      <c r="D120" s="324"/>
      <c r="E120" s="326">
        <f t="shared" ref="E120:J120" si="20">SUM(E121:E123)</f>
        <v>0</v>
      </c>
      <c r="F120" s="326">
        <f t="shared" si="20"/>
        <v>-10672</v>
      </c>
      <c r="G120" s="615">
        <f t="shared" si="20"/>
        <v>-8743</v>
      </c>
      <c r="H120" s="616">
        <f t="shared" si="20"/>
        <v>0</v>
      </c>
      <c r="I120" s="617">
        <f t="shared" si="20"/>
        <v>-1929</v>
      </c>
      <c r="J120" s="618">
        <f t="shared" si="20"/>
        <v>0</v>
      </c>
      <c r="K120" s="1570">
        <f t="shared" si="14"/>
        <v>1</v>
      </c>
      <c r="L120" s="482"/>
      <c r="M120" s="351"/>
      <c r="N120" s="351"/>
      <c r="O120" s="351"/>
      <c r="P120" s="351"/>
      <c r="Q120" s="351"/>
      <c r="R120" s="351"/>
      <c r="S120" s="351"/>
      <c r="T120" s="351"/>
      <c r="U120" s="351"/>
      <c r="V120" s="351"/>
      <c r="W120" s="351"/>
      <c r="X120" s="351"/>
      <c r="Y120" s="351"/>
      <c r="Z120" s="351"/>
    </row>
    <row r="121" spans="1:26" ht="18.75" customHeight="1">
      <c r="A121" s="491">
        <v>500</v>
      </c>
      <c r="B121" s="293"/>
      <c r="C121" s="294">
        <v>3701</v>
      </c>
      <c r="D121" s="295" t="s">
        <v>841</v>
      </c>
      <c r="E121" s="622"/>
      <c r="F121" s="623">
        <f>G121+H121+I121+J121</f>
        <v>-5697</v>
      </c>
      <c r="G121" s="545">
        <v>-3768</v>
      </c>
      <c r="H121" s="546">
        <v>0</v>
      </c>
      <c r="I121" s="546">
        <v>-1929</v>
      </c>
      <c r="J121" s="547">
        <v>0</v>
      </c>
      <c r="K121" s="1570">
        <f t="shared" si="14"/>
        <v>1</v>
      </c>
      <c r="L121" s="482"/>
    </row>
    <row r="122" spans="1:26" ht="18.75" customHeight="1">
      <c r="A122" s="491">
        <v>505</v>
      </c>
      <c r="B122" s="293"/>
      <c r="C122" s="296">
        <v>3702</v>
      </c>
      <c r="D122" s="297" t="s">
        <v>842</v>
      </c>
      <c r="E122" s="624"/>
      <c r="F122" s="625">
        <f>G122+H122+I122+J122</f>
        <v>-4975</v>
      </c>
      <c r="G122" s="548">
        <v>-4975</v>
      </c>
      <c r="H122" s="549">
        <v>0</v>
      </c>
      <c r="I122" s="549">
        <v>0</v>
      </c>
      <c r="J122" s="550">
        <v>0</v>
      </c>
      <c r="K122" s="1570">
        <f t="shared" si="14"/>
        <v>1</v>
      </c>
      <c r="L122" s="482"/>
      <c r="M122" s="353"/>
      <c r="N122" s="353"/>
      <c r="O122" s="353"/>
      <c r="P122" s="353"/>
      <c r="Q122" s="353"/>
      <c r="R122" s="353"/>
      <c r="S122" s="353"/>
      <c r="T122" s="353"/>
      <c r="U122" s="353"/>
      <c r="V122" s="353"/>
      <c r="W122" s="353"/>
      <c r="X122" s="353"/>
      <c r="Y122" s="353"/>
      <c r="Z122" s="353"/>
    </row>
    <row r="123" spans="1:26" ht="18.75" hidden="1" customHeight="1">
      <c r="A123" s="491">
        <v>510</v>
      </c>
      <c r="B123" s="293"/>
      <c r="C123" s="299">
        <v>3709</v>
      </c>
      <c r="D123" s="334" t="s">
        <v>843</v>
      </c>
      <c r="E123" s="628"/>
      <c r="F123" s="629">
        <f>G123+H123+I123+J123</f>
        <v>0</v>
      </c>
      <c r="G123" s="557"/>
      <c r="H123" s="558"/>
      <c r="I123" s="558"/>
      <c r="J123" s="559"/>
      <c r="K123" s="1570" t="str">
        <f t="shared" si="14"/>
        <v/>
      </c>
      <c r="L123" s="482"/>
    </row>
    <row r="124" spans="1:26" s="354" customFormat="1" ht="18.75" customHeight="1">
      <c r="A124" s="492">
        <v>515</v>
      </c>
      <c r="B124" s="322">
        <v>4000</v>
      </c>
      <c r="C124" s="323" t="s">
        <v>1372</v>
      </c>
      <c r="D124" s="324"/>
      <c r="E124" s="326">
        <f t="shared" ref="E124:J124" si="21">SUM(E125:E135)</f>
        <v>150000</v>
      </c>
      <c r="F124" s="326">
        <f t="shared" si="21"/>
        <v>0</v>
      </c>
      <c r="G124" s="615">
        <f t="shared" si="21"/>
        <v>0</v>
      </c>
      <c r="H124" s="616">
        <f t="shared" si="21"/>
        <v>0</v>
      </c>
      <c r="I124" s="617">
        <f t="shared" si="21"/>
        <v>0</v>
      </c>
      <c r="J124" s="618">
        <f t="shared" si="21"/>
        <v>0</v>
      </c>
      <c r="K124" s="1570">
        <f t="shared" si="14"/>
        <v>1</v>
      </c>
      <c r="L124" s="482"/>
      <c r="M124" s="351"/>
      <c r="N124" s="351"/>
      <c r="O124" s="351"/>
      <c r="P124" s="351"/>
      <c r="Q124" s="351"/>
      <c r="R124" s="351"/>
      <c r="S124" s="351"/>
      <c r="T124" s="351"/>
      <c r="U124" s="351"/>
      <c r="V124" s="351"/>
      <c r="W124" s="351"/>
      <c r="X124" s="351"/>
      <c r="Y124" s="351"/>
      <c r="Z124" s="351"/>
    </row>
    <row r="125" spans="1:26" s="355" customFormat="1" ht="18.75" hidden="1" customHeight="1">
      <c r="A125" s="493">
        <v>516</v>
      </c>
      <c r="B125" s="293"/>
      <c r="C125" s="294">
        <v>4021</v>
      </c>
      <c r="D125" s="343" t="s">
        <v>845</v>
      </c>
      <c r="E125" s="622"/>
      <c r="F125" s="623">
        <f t="shared" ref="F125:F137" si="22">G125+H125+I125+J125</f>
        <v>0</v>
      </c>
      <c r="G125" s="545"/>
      <c r="H125" s="546"/>
      <c r="I125" s="546"/>
      <c r="J125" s="547"/>
      <c r="K125" s="1570" t="str">
        <f t="shared" si="14"/>
        <v/>
      </c>
      <c r="L125" s="482"/>
      <c r="M125" s="351"/>
      <c r="N125" s="351"/>
      <c r="O125" s="351"/>
      <c r="P125" s="351"/>
      <c r="Q125" s="351"/>
      <c r="R125" s="351"/>
      <c r="S125" s="351"/>
      <c r="T125" s="351"/>
      <c r="U125" s="351"/>
      <c r="V125" s="351"/>
      <c r="W125" s="351"/>
      <c r="X125" s="351"/>
      <c r="Y125" s="351"/>
      <c r="Z125" s="351"/>
    </row>
    <row r="126" spans="1:26" s="355" customFormat="1" ht="18.75" hidden="1" customHeight="1">
      <c r="A126" s="493">
        <v>517</v>
      </c>
      <c r="B126" s="293"/>
      <c r="C126" s="296">
        <v>4022</v>
      </c>
      <c r="D126" s="344" t="s">
        <v>487</v>
      </c>
      <c r="E126" s="624"/>
      <c r="F126" s="625">
        <f t="shared" si="22"/>
        <v>0</v>
      </c>
      <c r="G126" s="548"/>
      <c r="H126" s="549"/>
      <c r="I126" s="549"/>
      <c r="J126" s="550"/>
      <c r="K126" s="1570" t="str">
        <f t="shared" si="14"/>
        <v/>
      </c>
      <c r="L126" s="482"/>
      <c r="M126" s="354"/>
      <c r="N126" s="354"/>
      <c r="O126" s="354"/>
      <c r="P126" s="354"/>
      <c r="Q126" s="354"/>
      <c r="R126" s="354"/>
      <c r="S126" s="354"/>
      <c r="T126" s="354"/>
      <c r="U126" s="354"/>
      <c r="V126" s="354"/>
      <c r="W126" s="354"/>
      <c r="X126" s="354"/>
      <c r="Y126" s="354"/>
      <c r="Z126" s="354"/>
    </row>
    <row r="127" spans="1:26" s="355" customFormat="1" ht="18.75" hidden="1" customHeight="1">
      <c r="A127" s="493">
        <v>518</v>
      </c>
      <c r="B127" s="293"/>
      <c r="C127" s="296">
        <v>4023</v>
      </c>
      <c r="D127" s="344" t="s">
        <v>488</v>
      </c>
      <c r="E127" s="624"/>
      <c r="F127" s="625">
        <f t="shared" si="22"/>
        <v>0</v>
      </c>
      <c r="G127" s="548"/>
      <c r="H127" s="549"/>
      <c r="I127" s="549"/>
      <c r="J127" s="550"/>
      <c r="K127" s="1570" t="str">
        <f t="shared" si="14"/>
        <v/>
      </c>
      <c r="L127" s="482"/>
    </row>
    <row r="128" spans="1:26" s="355" customFormat="1" ht="18.75" hidden="1" customHeight="1">
      <c r="A128" s="493">
        <v>519</v>
      </c>
      <c r="B128" s="293"/>
      <c r="C128" s="296">
        <v>4024</v>
      </c>
      <c r="D128" s="344" t="s">
        <v>489</v>
      </c>
      <c r="E128" s="624"/>
      <c r="F128" s="625">
        <f t="shared" si="22"/>
        <v>0</v>
      </c>
      <c r="G128" s="548"/>
      <c r="H128" s="549"/>
      <c r="I128" s="549"/>
      <c r="J128" s="550"/>
      <c r="K128" s="1570" t="str">
        <f t="shared" si="14"/>
        <v/>
      </c>
      <c r="L128" s="482"/>
    </row>
    <row r="129" spans="1:57" s="355" customFormat="1" ht="18.75" hidden="1" customHeight="1">
      <c r="A129" s="493">
        <v>520</v>
      </c>
      <c r="B129" s="293"/>
      <c r="C129" s="296">
        <v>4025</v>
      </c>
      <c r="D129" s="344" t="s">
        <v>490</v>
      </c>
      <c r="E129" s="624"/>
      <c r="F129" s="625">
        <f t="shared" si="22"/>
        <v>0</v>
      </c>
      <c r="G129" s="548"/>
      <c r="H129" s="549"/>
      <c r="I129" s="549"/>
      <c r="J129" s="550"/>
      <c r="K129" s="1570" t="str">
        <f t="shared" si="14"/>
        <v/>
      </c>
      <c r="L129" s="482"/>
    </row>
    <row r="130" spans="1:57" s="355" customFormat="1" ht="18.75" hidden="1" customHeight="1">
      <c r="A130" s="493">
        <v>521</v>
      </c>
      <c r="B130" s="293"/>
      <c r="C130" s="296">
        <v>4026</v>
      </c>
      <c r="D130" s="344" t="s">
        <v>491</v>
      </c>
      <c r="E130" s="624"/>
      <c r="F130" s="625">
        <f t="shared" si="22"/>
        <v>0</v>
      </c>
      <c r="G130" s="548"/>
      <c r="H130" s="549"/>
      <c r="I130" s="549"/>
      <c r="J130" s="550"/>
      <c r="K130" s="1570" t="str">
        <f t="shared" si="14"/>
        <v/>
      </c>
      <c r="L130" s="482"/>
    </row>
    <row r="131" spans="1:57" s="355" customFormat="1" ht="18.75" hidden="1" customHeight="1">
      <c r="A131" s="493">
        <v>522</v>
      </c>
      <c r="B131" s="293"/>
      <c r="C131" s="296">
        <v>4029</v>
      </c>
      <c r="D131" s="344" t="s">
        <v>492</v>
      </c>
      <c r="E131" s="624"/>
      <c r="F131" s="625">
        <f t="shared" si="22"/>
        <v>0</v>
      </c>
      <c r="G131" s="548"/>
      <c r="H131" s="549"/>
      <c r="I131" s="549"/>
      <c r="J131" s="550"/>
      <c r="K131" s="1570" t="str">
        <f t="shared" si="14"/>
        <v/>
      </c>
      <c r="L131" s="482"/>
    </row>
    <row r="132" spans="1:57" s="359" customFormat="1" ht="18.75" hidden="1" customHeight="1">
      <c r="A132" s="493">
        <v>523</v>
      </c>
      <c r="B132" s="293"/>
      <c r="C132" s="296">
        <v>4030</v>
      </c>
      <c r="D132" s="344" t="s">
        <v>493</v>
      </c>
      <c r="E132" s="624"/>
      <c r="F132" s="625">
        <f t="shared" si="22"/>
        <v>0</v>
      </c>
      <c r="G132" s="548"/>
      <c r="H132" s="549"/>
      <c r="I132" s="549"/>
      <c r="J132" s="550"/>
      <c r="K132" s="1570" t="str">
        <f t="shared" si="14"/>
        <v/>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hidden="1" customHeight="1">
      <c r="A133" s="493">
        <v>523</v>
      </c>
      <c r="B133" s="293"/>
      <c r="C133" s="296">
        <v>4039</v>
      </c>
      <c r="D133" s="344" t="s">
        <v>571</v>
      </c>
      <c r="E133" s="624"/>
      <c r="F133" s="625">
        <f t="shared" si="22"/>
        <v>0</v>
      </c>
      <c r="G133" s="548"/>
      <c r="H133" s="549"/>
      <c r="I133" s="549"/>
      <c r="J133" s="550"/>
      <c r="K133" s="1570" t="str">
        <f t="shared" si="14"/>
        <v/>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494</v>
      </c>
      <c r="E134" s="624">
        <v>150000</v>
      </c>
      <c r="F134" s="625">
        <f t="shared" si="22"/>
        <v>0</v>
      </c>
      <c r="G134" s="548"/>
      <c r="H134" s="549"/>
      <c r="I134" s="549"/>
      <c r="J134" s="550"/>
      <c r="K134" s="1570">
        <f t="shared" si="14"/>
        <v>1</v>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hidden="1" customHeight="1">
      <c r="A135" s="493">
        <v>526</v>
      </c>
      <c r="B135" s="293"/>
      <c r="C135" s="320">
        <v>4072</v>
      </c>
      <c r="D135" s="345" t="s">
        <v>495</v>
      </c>
      <c r="E135" s="628"/>
      <c r="F135" s="629">
        <f t="shared" si="22"/>
        <v>0</v>
      </c>
      <c r="G135" s="557"/>
      <c r="H135" s="558"/>
      <c r="I135" s="558"/>
      <c r="J135" s="559"/>
      <c r="K135" s="1570" t="str">
        <f t="shared" si="14"/>
        <v/>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57" s="353" customFormat="1" ht="18.75" hidden="1" customHeight="1">
      <c r="A136" s="490">
        <v>540</v>
      </c>
      <c r="B136" s="322">
        <v>4100</v>
      </c>
      <c r="C136" s="323" t="s">
        <v>496</v>
      </c>
      <c r="D136" s="324"/>
      <c r="E136" s="325"/>
      <c r="F136" s="326">
        <f t="shared" si="22"/>
        <v>0</v>
      </c>
      <c r="G136" s="1371"/>
      <c r="H136" s="1372"/>
      <c r="I136" s="1372"/>
      <c r="J136" s="1373"/>
      <c r="K136" s="1570" t="str">
        <f t="shared" si="14"/>
        <v/>
      </c>
      <c r="L136" s="482"/>
      <c r="M136" s="356"/>
      <c r="N136" s="356"/>
      <c r="O136" s="356"/>
      <c r="P136" s="356"/>
      <c r="Q136" s="356"/>
      <c r="R136" s="356"/>
      <c r="S136" s="356"/>
      <c r="T136" s="356"/>
      <c r="U136" s="356"/>
      <c r="V136" s="356"/>
      <c r="W136" s="356"/>
      <c r="X136" s="356"/>
      <c r="Y136" s="356"/>
      <c r="Z136" s="356"/>
    </row>
    <row r="137" spans="1:57" s="353" customFormat="1" ht="18.75" hidden="1" customHeight="1">
      <c r="A137" s="490">
        <v>550</v>
      </c>
      <c r="B137" s="322">
        <v>4200</v>
      </c>
      <c r="C137" s="323" t="s">
        <v>497</v>
      </c>
      <c r="D137" s="324"/>
      <c r="E137" s="325"/>
      <c r="F137" s="326">
        <f t="shared" si="22"/>
        <v>0</v>
      </c>
      <c r="G137" s="1371"/>
      <c r="H137" s="1372"/>
      <c r="I137" s="1372"/>
      <c r="J137" s="1373"/>
      <c r="K137" s="1570" t="str">
        <f t="shared" si="14"/>
        <v/>
      </c>
      <c r="L137" s="482"/>
      <c r="M137" s="356"/>
      <c r="N137" s="356"/>
      <c r="O137" s="356"/>
      <c r="P137" s="356"/>
      <c r="Q137" s="356"/>
      <c r="R137" s="356"/>
      <c r="S137" s="356"/>
      <c r="T137" s="356"/>
      <c r="U137" s="356"/>
      <c r="V137" s="356"/>
      <c r="W137" s="356"/>
      <c r="X137" s="356"/>
      <c r="Y137" s="356"/>
      <c r="Z137" s="356"/>
    </row>
    <row r="138" spans="1:57" s="353" customFormat="1" ht="18.75" hidden="1" customHeight="1">
      <c r="A138" s="490">
        <v>560</v>
      </c>
      <c r="B138" s="322" t="s">
        <v>498</v>
      </c>
      <c r="C138" s="323" t="s">
        <v>13</v>
      </c>
      <c r="D138" s="324"/>
      <c r="E138" s="326">
        <f t="shared" ref="E138:J138" si="23">SUM(E139:E140)</f>
        <v>0</v>
      </c>
      <c r="F138" s="326">
        <f t="shared" si="23"/>
        <v>0</v>
      </c>
      <c r="G138" s="615">
        <f t="shared" si="23"/>
        <v>0</v>
      </c>
      <c r="H138" s="616">
        <f t="shared" si="23"/>
        <v>0</v>
      </c>
      <c r="I138" s="617">
        <f t="shared" si="23"/>
        <v>0</v>
      </c>
      <c r="J138" s="618">
        <f t="shared" si="23"/>
        <v>0</v>
      </c>
      <c r="K138" s="1570" t="str">
        <f t="shared" si="14"/>
        <v/>
      </c>
      <c r="L138" s="482"/>
    </row>
    <row r="139" spans="1:57" ht="18.75" hidden="1" customHeight="1">
      <c r="A139" s="491">
        <v>565</v>
      </c>
      <c r="B139" s="293"/>
      <c r="C139" s="294">
        <v>4501</v>
      </c>
      <c r="D139" s="346" t="s">
        <v>14</v>
      </c>
      <c r="E139" s="622"/>
      <c r="F139" s="623">
        <f>G139+H139+I139+J139</f>
        <v>0</v>
      </c>
      <c r="G139" s="545"/>
      <c r="H139" s="546"/>
      <c r="I139" s="546"/>
      <c r="J139" s="547"/>
      <c r="K139" s="1570" t="str">
        <f t="shared" si="14"/>
        <v/>
      </c>
      <c r="L139" s="482"/>
    </row>
    <row r="140" spans="1:57" ht="18.75" hidden="1" customHeight="1">
      <c r="A140" s="491">
        <v>570</v>
      </c>
      <c r="B140" s="293"/>
      <c r="C140" s="320">
        <v>4503</v>
      </c>
      <c r="D140" s="347" t="s">
        <v>15</v>
      </c>
      <c r="E140" s="628"/>
      <c r="F140" s="629">
        <f>G140+H140+I140+J140</f>
        <v>0</v>
      </c>
      <c r="G140" s="557"/>
      <c r="H140" s="558"/>
      <c r="I140" s="558"/>
      <c r="J140" s="559"/>
      <c r="K140" s="1570" t="str">
        <f t="shared" si="14"/>
        <v/>
      </c>
      <c r="L140" s="482"/>
      <c r="M140" s="353"/>
      <c r="N140" s="353"/>
      <c r="O140" s="353"/>
      <c r="P140" s="353"/>
      <c r="Q140" s="353"/>
      <c r="R140" s="353"/>
      <c r="S140" s="353"/>
      <c r="T140" s="353"/>
      <c r="U140" s="353"/>
      <c r="V140" s="353"/>
      <c r="W140" s="353"/>
      <c r="X140" s="353"/>
      <c r="Y140" s="353"/>
      <c r="Z140" s="353"/>
    </row>
    <row r="141" spans="1:57" s="353" customFormat="1" ht="18.75" hidden="1" customHeight="1">
      <c r="A141" s="490">
        <v>575</v>
      </c>
      <c r="B141" s="322">
        <v>4600</v>
      </c>
      <c r="C141" s="323" t="s">
        <v>16</v>
      </c>
      <c r="D141" s="324"/>
      <c r="E141" s="326">
        <f t="shared" ref="E141:J141" si="24">SUM(E142:E149)</f>
        <v>0</v>
      </c>
      <c r="F141" s="326">
        <f t="shared" si="24"/>
        <v>0</v>
      </c>
      <c r="G141" s="615">
        <f t="shared" si="24"/>
        <v>0</v>
      </c>
      <c r="H141" s="616">
        <f t="shared" si="24"/>
        <v>0</v>
      </c>
      <c r="I141" s="617">
        <f t="shared" si="24"/>
        <v>0</v>
      </c>
      <c r="J141" s="618">
        <f t="shared" si="24"/>
        <v>0</v>
      </c>
      <c r="K141" s="1570" t="str">
        <f t="shared" si="14"/>
        <v/>
      </c>
      <c r="L141" s="482"/>
      <c r="M141" s="351"/>
      <c r="N141" s="351"/>
      <c r="O141" s="351"/>
      <c r="P141" s="351"/>
      <c r="Q141" s="351"/>
      <c r="R141" s="351"/>
      <c r="S141" s="351"/>
      <c r="T141" s="351"/>
      <c r="U141" s="351"/>
      <c r="V141" s="351"/>
      <c r="W141" s="351"/>
      <c r="X141" s="351"/>
      <c r="Y141" s="351"/>
      <c r="Z141" s="351"/>
    </row>
    <row r="142" spans="1:57" ht="18.75" hidden="1" customHeight="1">
      <c r="A142" s="491">
        <v>580</v>
      </c>
      <c r="B142" s="293"/>
      <c r="C142" s="294">
        <v>4610</v>
      </c>
      <c r="D142" s="348" t="s">
        <v>1332</v>
      </c>
      <c r="E142" s="622"/>
      <c r="F142" s="623">
        <f t="shared" ref="F142:F149" si="25">G142+H142+I142+J142</f>
        <v>0</v>
      </c>
      <c r="G142" s="545"/>
      <c r="H142" s="546"/>
      <c r="I142" s="546"/>
      <c r="J142" s="547"/>
      <c r="K142" s="1570" t="str">
        <f t="shared" si="14"/>
        <v/>
      </c>
      <c r="L142" s="482"/>
    </row>
    <row r="143" spans="1:57" ht="18.75" hidden="1" customHeight="1">
      <c r="A143" s="491">
        <v>585</v>
      </c>
      <c r="B143" s="293"/>
      <c r="C143" s="296">
        <v>4620</v>
      </c>
      <c r="D143" s="340" t="s">
        <v>1333</v>
      </c>
      <c r="E143" s="624"/>
      <c r="F143" s="625">
        <f t="shared" si="25"/>
        <v>0</v>
      </c>
      <c r="G143" s="548"/>
      <c r="H143" s="549"/>
      <c r="I143" s="549"/>
      <c r="J143" s="550"/>
      <c r="K143" s="1570" t="str">
        <f t="shared" si="14"/>
        <v/>
      </c>
      <c r="L143" s="482"/>
      <c r="M143" s="353"/>
      <c r="N143" s="353"/>
      <c r="O143" s="353"/>
      <c r="P143" s="353"/>
      <c r="Q143" s="353"/>
      <c r="R143" s="353"/>
      <c r="S143" s="353"/>
      <c r="T143" s="353"/>
      <c r="U143" s="353"/>
      <c r="V143" s="353"/>
      <c r="W143" s="353"/>
      <c r="X143" s="353"/>
      <c r="Y143" s="353"/>
      <c r="Z143" s="353"/>
    </row>
    <row r="144" spans="1:57" ht="18.75" hidden="1" customHeight="1">
      <c r="A144" s="491">
        <v>590</v>
      </c>
      <c r="B144" s="293"/>
      <c r="C144" s="296">
        <v>4630</v>
      </c>
      <c r="D144" s="340" t="s">
        <v>1334</v>
      </c>
      <c r="E144" s="624"/>
      <c r="F144" s="625">
        <f t="shared" si="25"/>
        <v>0</v>
      </c>
      <c r="G144" s="548"/>
      <c r="H144" s="549"/>
      <c r="I144" s="549"/>
      <c r="J144" s="550"/>
      <c r="K144" s="1570" t="str">
        <f t="shared" si="14"/>
        <v/>
      </c>
      <c r="L144" s="482"/>
    </row>
    <row r="145" spans="1:26" ht="18.75" hidden="1" customHeight="1">
      <c r="A145" s="491">
        <v>595</v>
      </c>
      <c r="B145" s="293"/>
      <c r="C145" s="296">
        <v>4640</v>
      </c>
      <c r="D145" s="340" t="s">
        <v>1335</v>
      </c>
      <c r="E145" s="624"/>
      <c r="F145" s="625">
        <f t="shared" si="25"/>
        <v>0</v>
      </c>
      <c r="G145" s="548"/>
      <c r="H145" s="549"/>
      <c r="I145" s="549"/>
      <c r="J145" s="550"/>
      <c r="K145" s="1570" t="str">
        <f t="shared" si="14"/>
        <v/>
      </c>
      <c r="L145" s="482"/>
    </row>
    <row r="146" spans="1:26" ht="18.75" hidden="1" customHeight="1">
      <c r="A146" s="491">
        <v>600</v>
      </c>
      <c r="B146" s="293"/>
      <c r="C146" s="296">
        <v>4650</v>
      </c>
      <c r="D146" s="340" t="s">
        <v>1336</v>
      </c>
      <c r="E146" s="624"/>
      <c r="F146" s="625">
        <f t="shared" si="25"/>
        <v>0</v>
      </c>
      <c r="G146" s="548"/>
      <c r="H146" s="549"/>
      <c r="I146" s="549"/>
      <c r="J146" s="550"/>
      <c r="K146" s="1570" t="str">
        <f t="shared" si="14"/>
        <v/>
      </c>
      <c r="L146" s="482"/>
    </row>
    <row r="147" spans="1:26" ht="18.75" hidden="1" customHeight="1">
      <c r="A147" s="491">
        <v>605</v>
      </c>
      <c r="B147" s="293"/>
      <c r="C147" s="296">
        <v>4660</v>
      </c>
      <c r="D147" s="340" t="s">
        <v>1337</v>
      </c>
      <c r="E147" s="624"/>
      <c r="F147" s="625">
        <f t="shared" si="25"/>
        <v>0</v>
      </c>
      <c r="G147" s="548"/>
      <c r="H147" s="549"/>
      <c r="I147" s="549"/>
      <c r="J147" s="550"/>
      <c r="K147" s="1570" t="str">
        <f t="shared" si="14"/>
        <v/>
      </c>
      <c r="L147" s="482"/>
    </row>
    <row r="148" spans="1:26" ht="18.75" hidden="1" customHeight="1">
      <c r="A148" s="491">
        <v>610</v>
      </c>
      <c r="B148" s="293"/>
      <c r="C148" s="296">
        <v>4670</v>
      </c>
      <c r="D148" s="340" t="s">
        <v>1339</v>
      </c>
      <c r="E148" s="624"/>
      <c r="F148" s="625">
        <f t="shared" si="25"/>
        <v>0</v>
      </c>
      <c r="G148" s="548"/>
      <c r="H148" s="549"/>
      <c r="I148" s="549"/>
      <c r="J148" s="550"/>
      <c r="K148" s="1570" t="str">
        <f t="shared" si="14"/>
        <v/>
      </c>
      <c r="L148" s="482"/>
    </row>
    <row r="149" spans="1:26" ht="18.75" hidden="1" customHeight="1">
      <c r="A149" s="491">
        <v>615</v>
      </c>
      <c r="B149" s="293"/>
      <c r="C149" s="320">
        <v>4680</v>
      </c>
      <c r="D149" s="349" t="s">
        <v>1338</v>
      </c>
      <c r="E149" s="628"/>
      <c r="F149" s="629">
        <f t="shared" si="25"/>
        <v>0</v>
      </c>
      <c r="G149" s="557"/>
      <c r="H149" s="558"/>
      <c r="I149" s="558"/>
      <c r="J149" s="559"/>
      <c r="K149" s="1570" t="str">
        <f t="shared" si="14"/>
        <v/>
      </c>
      <c r="L149" s="482"/>
    </row>
    <row r="150" spans="1:26" s="353" customFormat="1" ht="18.75" hidden="1" customHeight="1">
      <c r="A150" s="490">
        <v>575</v>
      </c>
      <c r="B150" s="322">
        <v>4700</v>
      </c>
      <c r="C150" s="323" t="s">
        <v>2169</v>
      </c>
      <c r="D150" s="324"/>
      <c r="E150" s="326">
        <f t="shared" ref="E150:J150" si="26">SUM(E151:E158)</f>
        <v>0</v>
      </c>
      <c r="F150" s="326">
        <f t="shared" si="26"/>
        <v>0</v>
      </c>
      <c r="G150" s="615">
        <f t="shared" si="26"/>
        <v>0</v>
      </c>
      <c r="H150" s="616">
        <f t="shared" si="26"/>
        <v>0</v>
      </c>
      <c r="I150" s="617">
        <f t="shared" si="26"/>
        <v>0</v>
      </c>
      <c r="J150" s="618">
        <f t="shared" si="26"/>
        <v>0</v>
      </c>
      <c r="K150" s="1570" t="str">
        <f t="shared" si="14"/>
        <v/>
      </c>
      <c r="L150" s="482"/>
      <c r="M150" s="351"/>
      <c r="N150" s="351"/>
      <c r="O150" s="351"/>
      <c r="P150" s="351"/>
      <c r="Q150" s="351"/>
      <c r="R150" s="351"/>
      <c r="S150" s="351"/>
      <c r="T150" s="351"/>
      <c r="U150" s="351"/>
      <c r="V150" s="351"/>
      <c r="W150" s="351"/>
      <c r="X150" s="351"/>
      <c r="Y150" s="351"/>
      <c r="Z150" s="351"/>
    </row>
    <row r="151" spans="1:26" ht="31.5" hidden="1">
      <c r="A151" s="491">
        <v>580</v>
      </c>
      <c r="B151" s="293"/>
      <c r="C151" s="294">
        <v>4743</v>
      </c>
      <c r="D151" s="348" t="s">
        <v>2170</v>
      </c>
      <c r="E151" s="622"/>
      <c r="F151" s="623">
        <f t="shared" ref="F151:F158" si="27">G151+H151+I151+J151</f>
        <v>0</v>
      </c>
      <c r="G151" s="545"/>
      <c r="H151" s="546"/>
      <c r="I151" s="546"/>
      <c r="J151" s="547"/>
      <c r="K151" s="1570" t="str">
        <f t="shared" si="14"/>
        <v/>
      </c>
      <c r="L151" s="482"/>
    </row>
    <row r="152" spans="1:26" ht="31.5" hidden="1">
      <c r="A152" s="491">
        <v>585</v>
      </c>
      <c r="B152" s="293"/>
      <c r="C152" s="296">
        <v>4744</v>
      </c>
      <c r="D152" s="340" t="s">
        <v>2171</v>
      </c>
      <c r="E152" s="624"/>
      <c r="F152" s="625">
        <f t="shared" si="27"/>
        <v>0</v>
      </c>
      <c r="G152" s="548"/>
      <c r="H152" s="549"/>
      <c r="I152" s="549"/>
      <c r="J152" s="550"/>
      <c r="K152" s="1570" t="str">
        <f t="shared" si="14"/>
        <v/>
      </c>
      <c r="L152" s="482"/>
      <c r="M152" s="353"/>
      <c r="N152" s="353"/>
      <c r="O152" s="353"/>
      <c r="P152" s="353"/>
      <c r="Q152" s="353"/>
      <c r="R152" s="353"/>
      <c r="S152" s="353"/>
      <c r="T152" s="353"/>
      <c r="U152" s="353"/>
      <c r="V152" s="353"/>
      <c r="W152" s="353"/>
      <c r="X152" s="353"/>
      <c r="Y152" s="353"/>
      <c r="Z152" s="353"/>
    </row>
    <row r="153" spans="1:26" ht="31.5" hidden="1">
      <c r="A153" s="491">
        <v>590</v>
      </c>
      <c r="B153" s="293"/>
      <c r="C153" s="296">
        <v>4745</v>
      </c>
      <c r="D153" s="340" t="s">
        <v>2172</v>
      </c>
      <c r="E153" s="624"/>
      <c r="F153" s="625">
        <f t="shared" si="27"/>
        <v>0</v>
      </c>
      <c r="G153" s="548"/>
      <c r="H153" s="549"/>
      <c r="I153" s="549"/>
      <c r="J153" s="550"/>
      <c r="K153" s="1570" t="str">
        <f t="shared" si="14"/>
        <v/>
      </c>
      <c r="L153" s="482"/>
    </row>
    <row r="154" spans="1:26" ht="31.5" hidden="1">
      <c r="A154" s="491">
        <v>595</v>
      </c>
      <c r="B154" s="293"/>
      <c r="C154" s="296">
        <v>4749</v>
      </c>
      <c r="D154" s="340" t="s">
        <v>2173</v>
      </c>
      <c r="E154" s="624"/>
      <c r="F154" s="625">
        <f t="shared" si="27"/>
        <v>0</v>
      </c>
      <c r="G154" s="548"/>
      <c r="H154" s="549"/>
      <c r="I154" s="549"/>
      <c r="J154" s="550"/>
      <c r="K154" s="1570" t="str">
        <f t="shared" ref="K154:K167" si="28">(IF($E154&lt;&gt;0,$K$2,IF($F154&lt;&gt;0,$K$2,IF($G154&lt;&gt;0,$K$2,IF($H154&lt;&gt;0,$K$2,IF($I154&lt;&gt;0,$K$2,IF($J154&lt;&gt;0,$K$2,"")))))))</f>
        <v/>
      </c>
      <c r="L154" s="482"/>
    </row>
    <row r="155" spans="1:26" ht="31.5" hidden="1">
      <c r="A155" s="491">
        <v>600</v>
      </c>
      <c r="B155" s="293"/>
      <c r="C155" s="296">
        <v>4751</v>
      </c>
      <c r="D155" s="340" t="s">
        <v>2174</v>
      </c>
      <c r="E155" s="624"/>
      <c r="F155" s="625">
        <f t="shared" si="27"/>
        <v>0</v>
      </c>
      <c r="G155" s="548"/>
      <c r="H155" s="549"/>
      <c r="I155" s="549"/>
      <c r="J155" s="550"/>
      <c r="K155" s="1570" t="str">
        <f t="shared" si="28"/>
        <v/>
      </c>
      <c r="L155" s="482"/>
    </row>
    <row r="156" spans="1:26" ht="31.5" hidden="1">
      <c r="A156" s="491">
        <v>605</v>
      </c>
      <c r="B156" s="293"/>
      <c r="C156" s="296">
        <v>4752</v>
      </c>
      <c r="D156" s="340" t="s">
        <v>2175</v>
      </c>
      <c r="E156" s="624"/>
      <c r="F156" s="625">
        <f t="shared" si="27"/>
        <v>0</v>
      </c>
      <c r="G156" s="548"/>
      <c r="H156" s="549"/>
      <c r="I156" s="549"/>
      <c r="J156" s="550"/>
      <c r="K156" s="1570" t="str">
        <f t="shared" si="28"/>
        <v/>
      </c>
      <c r="L156" s="482"/>
    </row>
    <row r="157" spans="1:26" ht="31.5" hidden="1">
      <c r="A157" s="491">
        <v>610</v>
      </c>
      <c r="B157" s="293"/>
      <c r="C157" s="296">
        <v>4753</v>
      </c>
      <c r="D157" s="340" t="s">
        <v>2176</v>
      </c>
      <c r="E157" s="624"/>
      <c r="F157" s="625">
        <f t="shared" si="27"/>
        <v>0</v>
      </c>
      <c r="G157" s="548"/>
      <c r="H157" s="549"/>
      <c r="I157" s="549"/>
      <c r="J157" s="550"/>
      <c r="K157" s="1570" t="str">
        <f t="shared" si="28"/>
        <v/>
      </c>
      <c r="L157" s="482"/>
    </row>
    <row r="158" spans="1:26" ht="31.5" hidden="1">
      <c r="A158" s="491">
        <v>615</v>
      </c>
      <c r="B158" s="293"/>
      <c r="C158" s="320">
        <v>4759</v>
      </c>
      <c r="D158" s="349" t="s">
        <v>2177</v>
      </c>
      <c r="E158" s="628"/>
      <c r="F158" s="629">
        <f t="shared" si="27"/>
        <v>0</v>
      </c>
      <c r="G158" s="557"/>
      <c r="H158" s="558"/>
      <c r="I158" s="558"/>
      <c r="J158" s="559"/>
      <c r="K158" s="1570" t="str">
        <f t="shared" si="28"/>
        <v/>
      </c>
      <c r="L158" s="482"/>
    </row>
    <row r="159" spans="1:26" s="353" customFormat="1" ht="18.75" hidden="1" customHeight="1">
      <c r="A159" s="490">
        <v>575</v>
      </c>
      <c r="B159" s="322">
        <v>4800</v>
      </c>
      <c r="C159" s="323" t="s">
        <v>572</v>
      </c>
      <c r="D159" s="324"/>
      <c r="E159" s="326">
        <f t="shared" ref="E159:J159" si="29">SUM(E160:E167)</f>
        <v>0</v>
      </c>
      <c r="F159" s="326">
        <f t="shared" si="29"/>
        <v>0</v>
      </c>
      <c r="G159" s="615">
        <f t="shared" si="29"/>
        <v>0</v>
      </c>
      <c r="H159" s="616">
        <f t="shared" si="29"/>
        <v>0</v>
      </c>
      <c r="I159" s="617">
        <f t="shared" si="29"/>
        <v>0</v>
      </c>
      <c r="J159" s="618">
        <f t="shared" si="29"/>
        <v>0</v>
      </c>
      <c r="K159" s="1570" t="str">
        <f t="shared" si="28"/>
        <v/>
      </c>
      <c r="L159" s="482"/>
      <c r="M159" s="351"/>
      <c r="N159" s="351"/>
      <c r="O159" s="351"/>
      <c r="P159" s="351"/>
      <c r="Q159" s="351"/>
      <c r="R159" s="351"/>
      <c r="S159" s="351"/>
      <c r="T159" s="351"/>
      <c r="U159" s="351"/>
      <c r="V159" s="351"/>
      <c r="W159" s="351"/>
      <c r="X159" s="351"/>
      <c r="Y159" s="351"/>
      <c r="Z159" s="351"/>
    </row>
    <row r="160" spans="1:26" ht="18.75" hidden="1" customHeight="1">
      <c r="A160" s="491">
        <v>580</v>
      </c>
      <c r="B160" s="293"/>
      <c r="C160" s="294">
        <v>4810</v>
      </c>
      <c r="D160" s="348" t="s">
        <v>573</v>
      </c>
      <c r="E160" s="622"/>
      <c r="F160" s="623">
        <f t="shared" ref="F160:F167" si="30">G160+H160+I160+J160</f>
        <v>0</v>
      </c>
      <c r="G160" s="545"/>
      <c r="H160" s="546"/>
      <c r="I160" s="546"/>
      <c r="J160" s="547"/>
      <c r="K160" s="1570" t="str">
        <f t="shared" si="28"/>
        <v/>
      </c>
      <c r="L160" s="482"/>
    </row>
    <row r="161" spans="1:26" ht="18.75" hidden="1" customHeight="1">
      <c r="A161" s="491">
        <v>585</v>
      </c>
      <c r="B161" s="293"/>
      <c r="C161" s="296">
        <v>4820</v>
      </c>
      <c r="D161" s="340" t="s">
        <v>1443</v>
      </c>
      <c r="E161" s="624"/>
      <c r="F161" s="625">
        <f t="shared" si="30"/>
        <v>0</v>
      </c>
      <c r="G161" s="548"/>
      <c r="H161" s="549"/>
      <c r="I161" s="549"/>
      <c r="J161" s="550"/>
      <c r="K161" s="1570" t="str">
        <f t="shared" si="28"/>
        <v/>
      </c>
      <c r="L161" s="482"/>
      <c r="M161" s="353"/>
      <c r="N161" s="353"/>
      <c r="O161" s="353"/>
      <c r="P161" s="353"/>
      <c r="Q161" s="353"/>
      <c r="R161" s="353"/>
      <c r="S161" s="353"/>
      <c r="T161" s="353"/>
      <c r="U161" s="353"/>
      <c r="V161" s="353"/>
      <c r="W161" s="353"/>
      <c r="X161" s="353"/>
      <c r="Y161" s="353"/>
      <c r="Z161" s="353"/>
    </row>
    <row r="162" spans="1:26" ht="18.75" hidden="1" customHeight="1">
      <c r="A162" s="491">
        <v>590</v>
      </c>
      <c r="B162" s="293"/>
      <c r="C162" s="296">
        <v>4830</v>
      </c>
      <c r="D162" s="340" t="s">
        <v>574</v>
      </c>
      <c r="E162" s="624"/>
      <c r="F162" s="625">
        <f t="shared" si="30"/>
        <v>0</v>
      </c>
      <c r="G162" s="548"/>
      <c r="H162" s="549"/>
      <c r="I162" s="549"/>
      <c r="J162" s="550"/>
      <c r="K162" s="1570" t="str">
        <f t="shared" si="28"/>
        <v/>
      </c>
      <c r="L162" s="482"/>
    </row>
    <row r="163" spans="1:26" ht="18.75" hidden="1" customHeight="1">
      <c r="A163" s="491">
        <v>595</v>
      </c>
      <c r="B163" s="293"/>
      <c r="C163" s="296">
        <v>4840</v>
      </c>
      <c r="D163" s="340" t="s">
        <v>575</v>
      </c>
      <c r="E163" s="624"/>
      <c r="F163" s="625">
        <f t="shared" si="30"/>
        <v>0</v>
      </c>
      <c r="G163" s="548"/>
      <c r="H163" s="549"/>
      <c r="I163" s="549"/>
      <c r="J163" s="550"/>
      <c r="K163" s="1570" t="str">
        <f t="shared" si="28"/>
        <v/>
      </c>
      <c r="L163" s="482"/>
    </row>
    <row r="164" spans="1:26" ht="31.5" hidden="1">
      <c r="A164" s="491">
        <v>600</v>
      </c>
      <c r="B164" s="293"/>
      <c r="C164" s="296">
        <v>4850</v>
      </c>
      <c r="D164" s="340" t="s">
        <v>576</v>
      </c>
      <c r="E164" s="624"/>
      <c r="F164" s="625">
        <f t="shared" si="30"/>
        <v>0</v>
      </c>
      <c r="G164" s="548"/>
      <c r="H164" s="549"/>
      <c r="I164" s="549"/>
      <c r="J164" s="550"/>
      <c r="K164" s="1570" t="str">
        <f t="shared" si="28"/>
        <v/>
      </c>
      <c r="L164" s="482"/>
    </row>
    <row r="165" spans="1:26" ht="31.5" hidden="1">
      <c r="A165" s="491">
        <v>605</v>
      </c>
      <c r="B165" s="293"/>
      <c r="C165" s="296">
        <v>4860</v>
      </c>
      <c r="D165" s="340" t="s">
        <v>577</v>
      </c>
      <c r="E165" s="624"/>
      <c r="F165" s="625">
        <f t="shared" si="30"/>
        <v>0</v>
      </c>
      <c r="G165" s="548"/>
      <c r="H165" s="549"/>
      <c r="I165" s="549"/>
      <c r="J165" s="550"/>
      <c r="K165" s="1570" t="str">
        <f t="shared" si="28"/>
        <v/>
      </c>
      <c r="L165" s="482"/>
    </row>
    <row r="166" spans="1:26" ht="31.5" hidden="1">
      <c r="A166" s="491">
        <v>610</v>
      </c>
      <c r="B166" s="293"/>
      <c r="C166" s="296">
        <v>4870</v>
      </c>
      <c r="D166" s="340" t="s">
        <v>578</v>
      </c>
      <c r="E166" s="624"/>
      <c r="F166" s="625">
        <f t="shared" si="30"/>
        <v>0</v>
      </c>
      <c r="G166" s="548"/>
      <c r="H166" s="549"/>
      <c r="I166" s="549"/>
      <c r="J166" s="550"/>
      <c r="K166" s="1570" t="str">
        <f t="shared" si="28"/>
        <v/>
      </c>
      <c r="L166" s="482"/>
    </row>
    <row r="167" spans="1:26" ht="31.5" hidden="1">
      <c r="A167" s="491">
        <v>615</v>
      </c>
      <c r="B167" s="414"/>
      <c r="C167" s="299">
        <v>4880</v>
      </c>
      <c r="D167" s="349" t="s">
        <v>579</v>
      </c>
      <c r="E167" s="628"/>
      <c r="F167" s="629">
        <f t="shared" si="30"/>
        <v>0</v>
      </c>
      <c r="G167" s="557"/>
      <c r="H167" s="558"/>
      <c r="I167" s="558"/>
      <c r="J167" s="559"/>
      <c r="K167" s="1570" t="str">
        <f t="shared" si="28"/>
        <v/>
      </c>
      <c r="L167" s="482"/>
    </row>
    <row r="168" spans="1:26" s="360" customFormat="1" ht="20.25" customHeight="1" thickBot="1">
      <c r="A168" s="494">
        <v>620</v>
      </c>
      <c r="B168" s="1405" t="s">
        <v>1346</v>
      </c>
      <c r="C168" s="1406" t="s">
        <v>499</v>
      </c>
      <c r="D168" s="1407" t="s">
        <v>1345</v>
      </c>
      <c r="E168" s="413">
        <f t="shared" ref="E168:J168" si="31">SUM(E22,E28,E33,E39,E47,E52,E58,E61,E64,E65,E72,E73,E74,E75,E90,E93,E94,E108,E112,E120,E124,E136,E137,E138,E141,E150,E159)</f>
        <v>282385</v>
      </c>
      <c r="F168" s="413">
        <f t="shared" si="31"/>
        <v>59635</v>
      </c>
      <c r="G168" s="619">
        <f t="shared" si="31"/>
        <v>61564</v>
      </c>
      <c r="H168" s="620">
        <f t="shared" si="31"/>
        <v>0</v>
      </c>
      <c r="I168" s="620">
        <f t="shared" si="31"/>
        <v>-1929</v>
      </c>
      <c r="J168" s="621">
        <f t="shared" si="31"/>
        <v>0</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8"/>
      <c r="C169" s="1408"/>
      <c r="D169" s="1409"/>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26" s="361" customFormat="1" ht="7.5" customHeight="1">
      <c r="A170" s="306"/>
      <c r="B170" s="1308"/>
      <c r="C170" s="1408"/>
      <c r="D170" s="1409"/>
      <c r="E170" s="645"/>
      <c r="F170" s="645"/>
      <c r="G170" s="386"/>
      <c r="H170" s="386"/>
      <c r="I170" s="386"/>
      <c r="J170" s="386"/>
      <c r="K170" s="4">
        <v>1</v>
      </c>
      <c r="L170" s="458"/>
    </row>
    <row r="171" spans="1:26" s="361" customFormat="1">
      <c r="A171" s="306"/>
      <c r="B171" s="1410"/>
      <c r="C171" s="1410"/>
      <c r="D171" s="1411"/>
      <c r="E171" s="1412"/>
      <c r="F171" s="1412"/>
      <c r="G171" s="1413"/>
      <c r="H171" s="1413"/>
      <c r="I171" s="1413"/>
      <c r="J171" s="1413"/>
      <c r="K171" s="4">
        <v>1</v>
      </c>
      <c r="L171" s="458"/>
    </row>
    <row r="172" spans="1:26" s="361" customFormat="1">
      <c r="A172" s="306"/>
      <c r="B172" s="779"/>
      <c r="C172" s="1157"/>
      <c r="D172" s="1183"/>
      <c r="E172" s="1195"/>
      <c r="F172" s="1195"/>
      <c r="G172" s="780"/>
      <c r="H172" s="780"/>
      <c r="I172" s="780"/>
      <c r="J172" s="780"/>
      <c r="K172" s="4">
        <v>1</v>
      </c>
      <c r="L172" s="1397"/>
    </row>
    <row r="173" spans="1:26" s="361" customFormat="1" ht="20.25" customHeight="1">
      <c r="A173" s="306"/>
      <c r="B173" s="2188" t="str">
        <f>$B$7</f>
        <v>ОТЧЕТНИ ДАННИ ПО ЕБК ЗА ИЗПЪЛНЕНИЕТО НА БЮДЖЕТА</v>
      </c>
      <c r="C173" s="2189"/>
      <c r="D173" s="2189"/>
      <c r="E173" s="1195"/>
      <c r="F173" s="1195"/>
      <c r="G173" s="780"/>
      <c r="H173" s="780"/>
      <c r="I173" s="780"/>
      <c r="J173" s="1182"/>
      <c r="K173" s="4">
        <v>1</v>
      </c>
      <c r="L173" s="1397"/>
    </row>
    <row r="174" spans="1:26" s="361" customFormat="1" ht="18.75" customHeight="1">
      <c r="A174" s="306"/>
      <c r="B174" s="779"/>
      <c r="C174" s="1157"/>
      <c r="D174" s="1183"/>
      <c r="E174" s="1184" t="s">
        <v>1356</v>
      </c>
      <c r="F174" s="1184" t="s">
        <v>649</v>
      </c>
      <c r="G174" s="780"/>
      <c r="H174" s="780"/>
      <c r="I174" s="780"/>
      <c r="J174" s="780"/>
      <c r="K174" s="4">
        <v>1</v>
      </c>
      <c r="L174" s="1397"/>
    </row>
    <row r="175" spans="1:26" s="361" customFormat="1" ht="27" customHeight="1">
      <c r="A175" s="306"/>
      <c r="B175" s="2190" t="str">
        <f>$B$9</f>
        <v>ОБЛАСТНА АДМИНИСТРАЦИЯ-ПЛЕВЕН</v>
      </c>
      <c r="C175" s="2191"/>
      <c r="D175" s="2192"/>
      <c r="E175" s="1096">
        <f>$E$9</f>
        <v>42736</v>
      </c>
      <c r="F175" s="1188">
        <f>$F$9</f>
        <v>43100</v>
      </c>
      <c r="G175" s="780"/>
      <c r="H175" s="780"/>
      <c r="I175" s="780"/>
      <c r="J175" s="780"/>
      <c r="K175" s="4">
        <v>1</v>
      </c>
      <c r="L175" s="1397"/>
    </row>
    <row r="176" spans="1:26" s="361" customFormat="1">
      <c r="A176" s="306"/>
      <c r="B176" s="1189" t="str">
        <f>$B$10</f>
        <v xml:space="preserve">                                                            (наименование на разпоредителя с бюджет)</v>
      </c>
      <c r="C176" s="779"/>
      <c r="D176" s="1160"/>
      <c r="E176" s="1190"/>
      <c r="F176" s="1190"/>
      <c r="G176" s="780"/>
      <c r="H176" s="780"/>
      <c r="I176" s="780"/>
      <c r="J176" s="780"/>
      <c r="K176" s="4">
        <v>1</v>
      </c>
      <c r="L176" s="1397"/>
    </row>
    <row r="177" spans="1:26" s="361" customFormat="1" ht="5.25" customHeight="1">
      <c r="A177" s="306"/>
      <c r="B177" s="1189"/>
      <c r="C177" s="779"/>
      <c r="D177" s="1160"/>
      <c r="E177" s="1189"/>
      <c r="F177" s="779"/>
      <c r="G177" s="780"/>
      <c r="H177" s="780"/>
      <c r="I177" s="780"/>
      <c r="J177" s="780"/>
      <c r="K177" s="4">
        <v>1</v>
      </c>
      <c r="L177" s="1397"/>
    </row>
    <row r="178" spans="1:26" s="361" customFormat="1" ht="27" customHeight="1">
      <c r="A178" s="5"/>
      <c r="B178" s="2224" t="str">
        <f>$B$12</f>
        <v xml:space="preserve">Министерски съвет </v>
      </c>
      <c r="C178" s="2225"/>
      <c r="D178" s="2226"/>
      <c r="E178" s="1191" t="s">
        <v>1328</v>
      </c>
      <c r="F178" s="1953" t="str">
        <f>$F$12</f>
        <v>0300</v>
      </c>
      <c r="G178" s="780"/>
      <c r="H178" s="780"/>
      <c r="I178" s="780"/>
      <c r="J178" s="780"/>
      <c r="K178" s="4">
        <v>1</v>
      </c>
      <c r="L178" s="1397"/>
    </row>
    <row r="179" spans="1:26" s="361" customFormat="1">
      <c r="A179" s="306"/>
      <c r="B179" s="1193" t="str">
        <f>$B$13</f>
        <v xml:space="preserve">                                             (наименование на първостепенния разпоредител с бюджет)</v>
      </c>
      <c r="C179" s="779"/>
      <c r="D179" s="1160"/>
      <c r="E179" s="1401"/>
      <c r="F179" s="1402"/>
      <c r="G179" s="1190"/>
      <c r="H179" s="780"/>
      <c r="I179" s="780"/>
      <c r="J179" s="780"/>
      <c r="K179" s="4">
        <v>1</v>
      </c>
      <c r="L179" s="1397"/>
    </row>
    <row r="180" spans="1:26" s="361" customFormat="1" ht="21.75" customHeight="1">
      <c r="A180" s="5"/>
      <c r="B180" s="1196"/>
      <c r="C180" s="780"/>
      <c r="D180" s="1197" t="s">
        <v>1456</v>
      </c>
      <c r="E180" s="1198">
        <f>$E$15</f>
        <v>0</v>
      </c>
      <c r="F180" s="1538" t="str">
        <f>$F$15</f>
        <v>БЮДЖЕТ</v>
      </c>
      <c r="G180" s="1190"/>
      <c r="H180" s="1199"/>
      <c r="I180" s="780"/>
      <c r="J180" s="1199"/>
      <c r="K180" s="4">
        <v>1</v>
      </c>
      <c r="L180" s="1397"/>
    </row>
    <row r="181" spans="1:26" s="361" customFormat="1" ht="16.5" thickBot="1">
      <c r="A181" s="306"/>
      <c r="B181" s="1403"/>
      <c r="C181" s="1403"/>
      <c r="D181" s="1404"/>
      <c r="E181" s="1195"/>
      <c r="F181" s="1200"/>
      <c r="G181" s="1201"/>
      <c r="H181" s="1201"/>
      <c r="I181" s="1201"/>
      <c r="J181" s="1202" t="s">
        <v>753</v>
      </c>
      <c r="K181" s="4">
        <v>1</v>
      </c>
      <c r="L181" s="1397"/>
    </row>
    <row r="182" spans="1:26" s="416" customFormat="1" ht="21.75" customHeight="1">
      <c r="A182" s="415"/>
      <c r="B182" s="1414"/>
      <c r="C182" s="1415"/>
      <c r="D182" s="1416" t="s">
        <v>501</v>
      </c>
      <c r="E182" s="1206" t="s">
        <v>755</v>
      </c>
      <c r="F182" s="477" t="s">
        <v>1343</v>
      </c>
      <c r="G182" s="1207"/>
      <c r="H182" s="1208"/>
      <c r="I182" s="1207"/>
      <c r="J182" s="1209"/>
      <c r="K182" s="4">
        <v>1</v>
      </c>
      <c r="L182" s="1398"/>
    </row>
    <row r="183" spans="1:26" s="361" customFormat="1" ht="48" thickBot="1">
      <c r="A183" s="5"/>
      <c r="B183" s="1210" t="s">
        <v>703</v>
      </c>
      <c r="C183" s="1211" t="s">
        <v>757</v>
      </c>
      <c r="D183" s="1417" t="s">
        <v>332</v>
      </c>
      <c r="E183" s="1213">
        <f>$C$3</f>
        <v>2017</v>
      </c>
      <c r="F183" s="478" t="s">
        <v>1341</v>
      </c>
      <c r="G183" s="1418" t="s">
        <v>1340</v>
      </c>
      <c r="H183" s="1419" t="s">
        <v>1037</v>
      </c>
      <c r="I183" s="1420" t="s">
        <v>1329</v>
      </c>
      <c r="J183" s="1421" t="s">
        <v>1330</v>
      </c>
      <c r="K183" s="4">
        <v>1</v>
      </c>
      <c r="L183" s="1397"/>
    </row>
    <row r="184" spans="1:26" s="361" customFormat="1" ht="18.75">
      <c r="A184" s="5"/>
      <c r="B184" s="1218"/>
      <c r="C184" s="1422"/>
      <c r="D184" s="1423" t="s">
        <v>502</v>
      </c>
      <c r="E184" s="457" t="s">
        <v>347</v>
      </c>
      <c r="F184" s="457" t="s">
        <v>348</v>
      </c>
      <c r="G184" s="460" t="s">
        <v>1051</v>
      </c>
      <c r="H184" s="461" t="s">
        <v>1052</v>
      </c>
      <c r="I184" s="461" t="s">
        <v>1024</v>
      </c>
      <c r="J184" s="462" t="s">
        <v>1311</v>
      </c>
      <c r="K184" s="4">
        <v>1</v>
      </c>
      <c r="L184" s="1397"/>
    </row>
    <row r="185" spans="1:26" s="361" customFormat="1" ht="15" customHeight="1">
      <c r="A185" s="5"/>
      <c r="B185" s="1424"/>
      <c r="C185" s="1425"/>
      <c r="D185" s="1426"/>
      <c r="E185" s="630"/>
      <c r="F185" s="630"/>
      <c r="G185" s="384"/>
      <c r="H185" s="384"/>
      <c r="I185" s="384"/>
      <c r="J185" s="385"/>
      <c r="K185" s="4">
        <v>1</v>
      </c>
      <c r="L185" s="1397"/>
    </row>
    <row r="186" spans="1:26" s="353" customFormat="1" ht="18" customHeight="1">
      <c r="A186" s="8">
        <v>5</v>
      </c>
      <c r="B186" s="1230">
        <v>100</v>
      </c>
      <c r="C186" s="2204" t="s">
        <v>503</v>
      </c>
      <c r="D186" s="2199"/>
      <c r="E186" s="463">
        <f t="shared" ref="E186:J186" si="32">SUMIF($B$603:$B$12272,$B186,E$603:E$12272)</f>
        <v>324099</v>
      </c>
      <c r="F186" s="464">
        <f t="shared" si="32"/>
        <v>323058</v>
      </c>
      <c r="G186" s="578">
        <f t="shared" si="32"/>
        <v>275851</v>
      </c>
      <c r="H186" s="579">
        <f t="shared" si="32"/>
        <v>0</v>
      </c>
      <c r="I186" s="579">
        <f t="shared" si="32"/>
        <v>0</v>
      </c>
      <c r="J186" s="580">
        <f t="shared" si="32"/>
        <v>47207</v>
      </c>
      <c r="K186" s="1570">
        <f t="shared" ref="K186:K253" si="33">(IF($E186&lt;&gt;0,$K$2,IF($F186&lt;&gt;0,$K$2,IF($G186&lt;&gt;0,$K$2,IF($H186&lt;&gt;0,$K$2,IF($I186&lt;&gt;0,$K$2,IF($J186&lt;&gt;0,$K$2,"")))))))</f>
        <v>1</v>
      </c>
      <c r="L186" s="1399"/>
      <c r="M186" s="361"/>
      <c r="N186" s="361"/>
      <c r="O186" s="361"/>
      <c r="P186" s="361"/>
      <c r="Q186" s="361"/>
      <c r="R186" s="361"/>
      <c r="S186" s="361"/>
      <c r="T186" s="361"/>
      <c r="U186" s="361"/>
      <c r="V186" s="361"/>
      <c r="W186" s="361"/>
      <c r="X186" s="361"/>
      <c r="Y186" s="361"/>
      <c r="Z186" s="361"/>
    </row>
    <row r="187" spans="1:26" ht="18.75" customHeight="1">
      <c r="A187" s="9">
        <v>10</v>
      </c>
      <c r="B187" s="1231"/>
      <c r="C187" s="1232">
        <v>101</v>
      </c>
      <c r="D187" s="1233" t="s">
        <v>504</v>
      </c>
      <c r="E187" s="623">
        <f t="shared" ref="E187:J188" si="34">SUMIF($C$603:$C$12272,$C187,E$603:E$12272)</f>
        <v>125555</v>
      </c>
      <c r="F187" s="631">
        <f t="shared" si="34"/>
        <v>124621</v>
      </c>
      <c r="G187" s="581">
        <f t="shared" si="34"/>
        <v>97070</v>
      </c>
      <c r="H187" s="582">
        <f t="shared" si="34"/>
        <v>0</v>
      </c>
      <c r="I187" s="582">
        <f t="shared" si="34"/>
        <v>0</v>
      </c>
      <c r="J187" s="583">
        <f t="shared" si="34"/>
        <v>27551</v>
      </c>
      <c r="K187" s="1570">
        <f t="shared" si="33"/>
        <v>1</v>
      </c>
      <c r="L187" s="1399" t="s">
        <v>1407</v>
      </c>
      <c r="M187" s="361"/>
      <c r="N187" s="361"/>
      <c r="O187" s="361"/>
      <c r="P187" s="361"/>
      <c r="Q187" s="361"/>
      <c r="R187" s="361"/>
      <c r="S187" s="361"/>
      <c r="T187" s="361"/>
      <c r="U187" s="361"/>
      <c r="V187" s="361"/>
      <c r="W187" s="361"/>
      <c r="X187" s="361"/>
      <c r="Y187" s="361"/>
      <c r="Z187" s="361"/>
    </row>
    <row r="188" spans="1:26" ht="18.75" customHeight="1">
      <c r="A188" s="9">
        <v>15</v>
      </c>
      <c r="B188" s="1231"/>
      <c r="C188" s="1234">
        <v>102</v>
      </c>
      <c r="D188" s="1235" t="s">
        <v>505</v>
      </c>
      <c r="E188" s="629">
        <f t="shared" si="34"/>
        <v>198544</v>
      </c>
      <c r="F188" s="632">
        <f t="shared" si="34"/>
        <v>198437</v>
      </c>
      <c r="G188" s="584">
        <f t="shared" si="34"/>
        <v>178781</v>
      </c>
      <c r="H188" s="585">
        <f t="shared" si="34"/>
        <v>0</v>
      </c>
      <c r="I188" s="585">
        <f t="shared" si="34"/>
        <v>0</v>
      </c>
      <c r="J188" s="586">
        <f t="shared" si="34"/>
        <v>19656</v>
      </c>
      <c r="K188" s="1570">
        <f t="shared" si="33"/>
        <v>1</v>
      </c>
      <c r="L188" s="1399" t="s">
        <v>1408</v>
      </c>
      <c r="M188" s="353"/>
      <c r="N188" s="353"/>
      <c r="O188" s="353"/>
      <c r="P188" s="353"/>
      <c r="Q188" s="353"/>
      <c r="R188" s="353"/>
      <c r="S188" s="353"/>
      <c r="T188" s="353"/>
      <c r="U188" s="353"/>
      <c r="V188" s="353"/>
      <c r="W188" s="353"/>
      <c r="X188" s="353"/>
      <c r="Y188" s="353"/>
      <c r="Z188" s="353"/>
    </row>
    <row r="189" spans="1:26" s="353" customFormat="1" ht="18" customHeight="1">
      <c r="A189" s="8">
        <v>35</v>
      </c>
      <c r="B189" s="1230">
        <v>200</v>
      </c>
      <c r="C189" s="2202" t="s">
        <v>506</v>
      </c>
      <c r="D189" s="2202"/>
      <c r="E189" s="463">
        <f t="shared" ref="E189:J189" si="35">SUMIF($B$603:$B$12272,$B189,E$603:E$12272)</f>
        <v>127384</v>
      </c>
      <c r="F189" s="464">
        <f t="shared" si="35"/>
        <v>116609</v>
      </c>
      <c r="G189" s="578">
        <f t="shared" si="35"/>
        <v>99983</v>
      </c>
      <c r="H189" s="579">
        <f t="shared" si="35"/>
        <v>0</v>
      </c>
      <c r="I189" s="579">
        <f t="shared" si="35"/>
        <v>207</v>
      </c>
      <c r="J189" s="580">
        <f t="shared" si="35"/>
        <v>16419</v>
      </c>
      <c r="K189" s="1570">
        <f t="shared" si="33"/>
        <v>1</v>
      </c>
      <c r="L189" s="1399" t="s">
        <v>1409</v>
      </c>
      <c r="M189" s="351"/>
      <c r="N189" s="351"/>
      <c r="O189" s="351"/>
      <c r="P189" s="351"/>
      <c r="Q189" s="351"/>
      <c r="R189" s="351"/>
      <c r="S189" s="351"/>
      <c r="T189" s="351"/>
      <c r="U189" s="351"/>
      <c r="V189" s="351"/>
      <c r="W189" s="351"/>
      <c r="X189" s="351"/>
      <c r="Y189" s="351"/>
      <c r="Z189" s="351"/>
    </row>
    <row r="190" spans="1:26" ht="18" customHeight="1">
      <c r="A190" s="9">
        <v>40</v>
      </c>
      <c r="B190" s="1236"/>
      <c r="C190" s="1232">
        <v>201</v>
      </c>
      <c r="D190" s="1233" t="s">
        <v>507</v>
      </c>
      <c r="E190" s="623">
        <f t="shared" ref="E190:J194" si="36">SUMIF($C$603:$C$12272,$C190,E$603:E$12272)</f>
        <v>127384</v>
      </c>
      <c r="F190" s="631">
        <f t="shared" si="36"/>
        <v>95014</v>
      </c>
      <c r="G190" s="581">
        <f t="shared" si="36"/>
        <v>79989</v>
      </c>
      <c r="H190" s="582">
        <f t="shared" si="36"/>
        <v>0</v>
      </c>
      <c r="I190" s="582">
        <f t="shared" si="36"/>
        <v>0</v>
      </c>
      <c r="J190" s="583">
        <f t="shared" si="36"/>
        <v>15025</v>
      </c>
      <c r="K190" s="1570">
        <f t="shared" si="33"/>
        <v>1</v>
      </c>
      <c r="L190" s="1399" t="s">
        <v>1410</v>
      </c>
    </row>
    <row r="191" spans="1:26" ht="18" customHeight="1">
      <c r="A191" s="9">
        <v>45</v>
      </c>
      <c r="B191" s="1237"/>
      <c r="C191" s="1238">
        <v>202</v>
      </c>
      <c r="D191" s="1239" t="s">
        <v>508</v>
      </c>
      <c r="E191" s="625">
        <f t="shared" si="36"/>
        <v>0</v>
      </c>
      <c r="F191" s="633">
        <f t="shared" si="36"/>
        <v>6052</v>
      </c>
      <c r="G191" s="587">
        <f t="shared" si="36"/>
        <v>5403</v>
      </c>
      <c r="H191" s="588">
        <f t="shared" si="36"/>
        <v>0</v>
      </c>
      <c r="I191" s="588">
        <f t="shared" si="36"/>
        <v>0</v>
      </c>
      <c r="J191" s="589">
        <f t="shared" si="36"/>
        <v>649</v>
      </c>
      <c r="K191" s="1570">
        <f t="shared" si="33"/>
        <v>1</v>
      </c>
      <c r="L191" s="1399" t="s">
        <v>1411</v>
      </c>
      <c r="M191" s="353"/>
      <c r="N191" s="353"/>
      <c r="O191" s="353"/>
      <c r="P191" s="353"/>
      <c r="Q191" s="353"/>
      <c r="R191" s="353"/>
      <c r="S191" s="353"/>
      <c r="T191" s="353"/>
      <c r="U191" s="353"/>
      <c r="V191" s="353"/>
      <c r="W191" s="353"/>
      <c r="X191" s="353"/>
      <c r="Y191" s="353"/>
      <c r="Z191" s="353"/>
    </row>
    <row r="192" spans="1:26" ht="31.5">
      <c r="A192" s="9">
        <v>50</v>
      </c>
      <c r="B192" s="1240"/>
      <c r="C192" s="1238">
        <v>205</v>
      </c>
      <c r="D192" s="1239" t="s">
        <v>905</v>
      </c>
      <c r="E192" s="625">
        <f t="shared" si="36"/>
        <v>0</v>
      </c>
      <c r="F192" s="633">
        <f t="shared" si="36"/>
        <v>8555</v>
      </c>
      <c r="G192" s="587">
        <f t="shared" si="36"/>
        <v>7603</v>
      </c>
      <c r="H192" s="588">
        <f t="shared" si="36"/>
        <v>0</v>
      </c>
      <c r="I192" s="588">
        <f t="shared" si="36"/>
        <v>207</v>
      </c>
      <c r="J192" s="589">
        <f t="shared" si="36"/>
        <v>745</v>
      </c>
      <c r="K192" s="1570">
        <f t="shared" si="33"/>
        <v>1</v>
      </c>
      <c r="L192" s="1399" t="s">
        <v>1412</v>
      </c>
    </row>
    <row r="193" spans="1:26" ht="18" customHeight="1">
      <c r="A193" s="9">
        <v>55</v>
      </c>
      <c r="B193" s="1240"/>
      <c r="C193" s="1238">
        <v>208</v>
      </c>
      <c r="D193" s="1241" t="s">
        <v>906</v>
      </c>
      <c r="E193" s="625">
        <f t="shared" si="36"/>
        <v>0</v>
      </c>
      <c r="F193" s="633">
        <f t="shared" si="36"/>
        <v>5598</v>
      </c>
      <c r="G193" s="587">
        <f t="shared" si="36"/>
        <v>5598</v>
      </c>
      <c r="H193" s="588">
        <f t="shared" si="36"/>
        <v>0</v>
      </c>
      <c r="I193" s="588">
        <f t="shared" si="36"/>
        <v>0</v>
      </c>
      <c r="J193" s="589">
        <f t="shared" si="36"/>
        <v>0</v>
      </c>
      <c r="K193" s="1570">
        <f t="shared" si="33"/>
        <v>1</v>
      </c>
      <c r="L193" s="1399" t="s">
        <v>1413</v>
      </c>
    </row>
    <row r="194" spans="1:26" ht="18" customHeight="1">
      <c r="A194" s="9">
        <v>60</v>
      </c>
      <c r="B194" s="1236"/>
      <c r="C194" s="1234">
        <v>209</v>
      </c>
      <c r="D194" s="1242" t="s">
        <v>907</v>
      </c>
      <c r="E194" s="629">
        <f t="shared" si="36"/>
        <v>0</v>
      </c>
      <c r="F194" s="632">
        <f t="shared" si="36"/>
        <v>1390</v>
      </c>
      <c r="G194" s="584">
        <f t="shared" si="36"/>
        <v>1390</v>
      </c>
      <c r="H194" s="585">
        <f t="shared" si="36"/>
        <v>0</v>
      </c>
      <c r="I194" s="585">
        <f t="shared" si="36"/>
        <v>0</v>
      </c>
      <c r="J194" s="586">
        <f t="shared" si="36"/>
        <v>0</v>
      </c>
      <c r="K194" s="1570">
        <f t="shared" si="33"/>
        <v>1</v>
      </c>
      <c r="L194" s="1399" t="s">
        <v>1414</v>
      </c>
    </row>
    <row r="195" spans="1:26" s="353" customFormat="1" ht="18.75" customHeight="1">
      <c r="A195" s="8">
        <v>65</v>
      </c>
      <c r="B195" s="1230">
        <v>500</v>
      </c>
      <c r="C195" s="2205" t="s">
        <v>908</v>
      </c>
      <c r="D195" s="2205"/>
      <c r="E195" s="463">
        <f t="shared" ref="E195:J195" si="37">SUMIF($B$603:$B$12272,$B195,E$603:E$12272)</f>
        <v>111941</v>
      </c>
      <c r="F195" s="464">
        <f t="shared" si="37"/>
        <v>109232</v>
      </c>
      <c r="G195" s="578">
        <f t="shared" si="37"/>
        <v>0</v>
      </c>
      <c r="H195" s="579">
        <f t="shared" si="37"/>
        <v>0</v>
      </c>
      <c r="I195" s="579">
        <f t="shared" si="37"/>
        <v>0</v>
      </c>
      <c r="J195" s="580">
        <f t="shared" si="37"/>
        <v>109232</v>
      </c>
      <c r="K195" s="1570">
        <f t="shared" si="33"/>
        <v>1</v>
      </c>
      <c r="L195" s="1399" t="s">
        <v>1415</v>
      </c>
      <c r="M195" s="351"/>
      <c r="N195" s="351"/>
      <c r="O195" s="351"/>
      <c r="P195" s="351"/>
      <c r="Q195" s="351"/>
      <c r="R195" s="351"/>
      <c r="S195" s="351"/>
      <c r="T195" s="351"/>
      <c r="U195" s="351"/>
      <c r="V195" s="351"/>
      <c r="W195" s="351"/>
      <c r="X195" s="351"/>
      <c r="Y195" s="351"/>
      <c r="Z195" s="351"/>
    </row>
    <row r="196" spans="1:26" ht="31.5">
      <c r="A196" s="9">
        <v>70</v>
      </c>
      <c r="B196" s="1236"/>
      <c r="C196" s="1243">
        <v>551</v>
      </c>
      <c r="D196" s="1244" t="s">
        <v>909</v>
      </c>
      <c r="E196" s="623">
        <f t="shared" ref="E196:J202" si="38">SUMIF($C$603:$C$12272,$C196,E$603:E$12272)</f>
        <v>69915</v>
      </c>
      <c r="F196" s="631">
        <f t="shared" si="38"/>
        <v>68433</v>
      </c>
      <c r="G196" s="581">
        <f t="shared" si="38"/>
        <v>0</v>
      </c>
      <c r="H196" s="582">
        <f t="shared" si="38"/>
        <v>0</v>
      </c>
      <c r="I196" s="582">
        <f t="shared" si="38"/>
        <v>0</v>
      </c>
      <c r="J196" s="583">
        <f t="shared" si="38"/>
        <v>68433</v>
      </c>
      <c r="K196" s="1570">
        <f t="shared" si="33"/>
        <v>1</v>
      </c>
      <c r="L196" s="1399" t="s">
        <v>1410</v>
      </c>
    </row>
    <row r="197" spans="1:26" ht="18.75" hidden="1" customHeight="1">
      <c r="A197" s="9">
        <v>75</v>
      </c>
      <c r="B197" s="1236"/>
      <c r="C197" s="1245">
        <f>C196+1</f>
        <v>552</v>
      </c>
      <c r="D197" s="1246" t="s">
        <v>1363</v>
      </c>
      <c r="E197" s="625">
        <f t="shared" si="38"/>
        <v>0</v>
      </c>
      <c r="F197" s="633">
        <f t="shared" si="38"/>
        <v>0</v>
      </c>
      <c r="G197" s="587">
        <f t="shared" si="38"/>
        <v>0</v>
      </c>
      <c r="H197" s="588">
        <f t="shared" si="38"/>
        <v>0</v>
      </c>
      <c r="I197" s="588">
        <f t="shared" si="38"/>
        <v>0</v>
      </c>
      <c r="J197" s="589">
        <f t="shared" si="38"/>
        <v>0</v>
      </c>
      <c r="K197" s="1570" t="str">
        <f t="shared" si="33"/>
        <v/>
      </c>
      <c r="L197" s="1399" t="s">
        <v>1416</v>
      </c>
      <c r="M197" s="353"/>
      <c r="N197" s="353"/>
      <c r="O197" s="353"/>
      <c r="P197" s="353"/>
      <c r="Q197" s="353"/>
      <c r="R197" s="353"/>
      <c r="S197" s="353"/>
      <c r="T197" s="353"/>
      <c r="U197" s="353"/>
      <c r="V197" s="353"/>
      <c r="W197" s="353"/>
      <c r="X197" s="353"/>
      <c r="Y197" s="353"/>
      <c r="Z197" s="353"/>
    </row>
    <row r="198" spans="1:26" ht="18.75" hidden="1" customHeight="1">
      <c r="A198" s="9">
        <v>80</v>
      </c>
      <c r="B198" s="1247"/>
      <c r="C198" s="1245">
        <v>558</v>
      </c>
      <c r="D198" s="1248" t="s">
        <v>1470</v>
      </c>
      <c r="E198" s="625">
        <f t="shared" si="38"/>
        <v>0</v>
      </c>
      <c r="F198" s="633">
        <f t="shared" si="38"/>
        <v>0</v>
      </c>
      <c r="G198" s="587">
        <f t="shared" si="38"/>
        <v>0</v>
      </c>
      <c r="H198" s="588">
        <f t="shared" si="38"/>
        <v>0</v>
      </c>
      <c r="I198" s="588">
        <f t="shared" si="38"/>
        <v>0</v>
      </c>
      <c r="J198" s="589">
        <f t="shared" si="38"/>
        <v>0</v>
      </c>
      <c r="K198" s="1570" t="str">
        <f t="shared" si="33"/>
        <v/>
      </c>
      <c r="L198" s="1399" t="s">
        <v>1412</v>
      </c>
    </row>
    <row r="199" spans="1:26" ht="18.75" customHeight="1">
      <c r="A199" s="9">
        <v>80</v>
      </c>
      <c r="B199" s="1247"/>
      <c r="C199" s="1245">
        <v>560</v>
      </c>
      <c r="D199" s="1248" t="s">
        <v>911</v>
      </c>
      <c r="E199" s="625">
        <f t="shared" si="38"/>
        <v>28596</v>
      </c>
      <c r="F199" s="633">
        <f t="shared" si="38"/>
        <v>27895</v>
      </c>
      <c r="G199" s="587">
        <f t="shared" si="38"/>
        <v>0</v>
      </c>
      <c r="H199" s="588">
        <f t="shared" si="38"/>
        <v>0</v>
      </c>
      <c r="I199" s="588">
        <f t="shared" si="38"/>
        <v>0</v>
      </c>
      <c r="J199" s="589">
        <f t="shared" si="38"/>
        <v>27895</v>
      </c>
      <c r="K199" s="1570">
        <f t="shared" si="33"/>
        <v>1</v>
      </c>
      <c r="L199" s="1399" t="s">
        <v>1417</v>
      </c>
    </row>
    <row r="200" spans="1:26" ht="18.75" customHeight="1">
      <c r="A200" s="9">
        <v>85</v>
      </c>
      <c r="B200" s="1247"/>
      <c r="C200" s="1245">
        <v>580</v>
      </c>
      <c r="D200" s="1246" t="s">
        <v>912</v>
      </c>
      <c r="E200" s="625">
        <f t="shared" si="38"/>
        <v>13430</v>
      </c>
      <c r="F200" s="633">
        <f t="shared" si="38"/>
        <v>12904</v>
      </c>
      <c r="G200" s="587">
        <f t="shared" si="38"/>
        <v>0</v>
      </c>
      <c r="H200" s="588">
        <f t="shared" si="38"/>
        <v>0</v>
      </c>
      <c r="I200" s="588">
        <f t="shared" si="38"/>
        <v>0</v>
      </c>
      <c r="J200" s="589">
        <f t="shared" si="38"/>
        <v>12904</v>
      </c>
      <c r="K200" s="1570">
        <f t="shared" si="33"/>
        <v>1</v>
      </c>
      <c r="L200" s="1399"/>
    </row>
    <row r="201" spans="1:26" hidden="1">
      <c r="A201" s="9">
        <v>90</v>
      </c>
      <c r="B201" s="1236"/>
      <c r="C201" s="1245">
        <v>588</v>
      </c>
      <c r="D201" s="1246" t="s">
        <v>1474</v>
      </c>
      <c r="E201" s="625">
        <f t="shared" si="38"/>
        <v>0</v>
      </c>
      <c r="F201" s="633">
        <f t="shared" si="38"/>
        <v>0</v>
      </c>
      <c r="G201" s="587">
        <f t="shared" si="38"/>
        <v>0</v>
      </c>
      <c r="H201" s="588">
        <f t="shared" si="38"/>
        <v>0</v>
      </c>
      <c r="I201" s="588">
        <f t="shared" si="38"/>
        <v>0</v>
      </c>
      <c r="J201" s="589">
        <f t="shared" si="38"/>
        <v>0</v>
      </c>
      <c r="K201" s="1570" t="str">
        <f t="shared" si="33"/>
        <v/>
      </c>
      <c r="L201" s="1399"/>
    </row>
    <row r="202" spans="1:26" ht="31.5" hidden="1">
      <c r="A202" s="9">
        <v>90</v>
      </c>
      <c r="B202" s="1236"/>
      <c r="C202" s="1249">
        <v>590</v>
      </c>
      <c r="D202" s="1250" t="s">
        <v>913</v>
      </c>
      <c r="E202" s="629">
        <f t="shared" si="38"/>
        <v>0</v>
      </c>
      <c r="F202" s="632">
        <f t="shared" si="38"/>
        <v>0</v>
      </c>
      <c r="G202" s="584">
        <f t="shared" si="38"/>
        <v>0</v>
      </c>
      <c r="H202" s="585">
        <f t="shared" si="38"/>
        <v>0</v>
      </c>
      <c r="I202" s="585">
        <f t="shared" si="38"/>
        <v>0</v>
      </c>
      <c r="J202" s="586">
        <f t="shared" si="38"/>
        <v>0</v>
      </c>
      <c r="K202" s="1570" t="str">
        <f t="shared" si="33"/>
        <v/>
      </c>
      <c r="L202" s="1399"/>
    </row>
    <row r="203" spans="1:26" s="353" customFormat="1" ht="18.75" hidden="1" customHeight="1">
      <c r="A203" s="8">
        <v>115</v>
      </c>
      <c r="B203" s="1230">
        <v>800</v>
      </c>
      <c r="C203" s="2200" t="s">
        <v>914</v>
      </c>
      <c r="D203" s="2201"/>
      <c r="E203" s="465">
        <f t="shared" ref="E203:J204" si="39">SUMIF($B$603:$B$12272,$B203,E$603:E$12272)</f>
        <v>0</v>
      </c>
      <c r="F203" s="466">
        <f t="shared" si="39"/>
        <v>0</v>
      </c>
      <c r="G203" s="578">
        <f t="shared" si="39"/>
        <v>0</v>
      </c>
      <c r="H203" s="579">
        <f t="shared" si="39"/>
        <v>0</v>
      </c>
      <c r="I203" s="579">
        <f t="shared" si="39"/>
        <v>0</v>
      </c>
      <c r="J203" s="580">
        <f t="shared" si="39"/>
        <v>0</v>
      </c>
      <c r="K203" s="1570" t="str">
        <f t="shared" si="33"/>
        <v/>
      </c>
      <c r="L203" s="1399" t="s">
        <v>1418</v>
      </c>
      <c r="M203" s="351"/>
      <c r="N203" s="351"/>
      <c r="O203" s="351"/>
      <c r="P203" s="351"/>
      <c r="Q203" s="351"/>
      <c r="R203" s="351"/>
      <c r="S203" s="351"/>
      <c r="T203" s="351"/>
      <c r="U203" s="351"/>
      <c r="V203" s="351"/>
      <c r="W203" s="351"/>
      <c r="X203" s="351"/>
      <c r="Y203" s="351"/>
      <c r="Z203" s="351"/>
    </row>
    <row r="204" spans="1:26" s="353" customFormat="1" ht="18.75" customHeight="1">
      <c r="A204" s="8">
        <v>125</v>
      </c>
      <c r="B204" s="1230">
        <v>1000</v>
      </c>
      <c r="C204" s="2202" t="s">
        <v>915</v>
      </c>
      <c r="D204" s="2202"/>
      <c r="E204" s="465">
        <f t="shared" si="39"/>
        <v>211965</v>
      </c>
      <c r="F204" s="466">
        <f t="shared" si="39"/>
        <v>196844</v>
      </c>
      <c r="G204" s="578">
        <f t="shared" si="39"/>
        <v>164791</v>
      </c>
      <c r="H204" s="579">
        <f t="shared" si="39"/>
        <v>0</v>
      </c>
      <c r="I204" s="579">
        <f t="shared" si="39"/>
        <v>32053</v>
      </c>
      <c r="J204" s="580">
        <f t="shared" si="39"/>
        <v>0</v>
      </c>
      <c r="K204" s="1570">
        <f t="shared" si="33"/>
        <v>1</v>
      </c>
      <c r="L204" s="1399" t="s">
        <v>1410</v>
      </c>
      <c r="M204" s="351"/>
      <c r="N204" s="351"/>
      <c r="O204" s="351"/>
      <c r="P204" s="351"/>
      <c r="Q204" s="351"/>
      <c r="R204" s="351"/>
      <c r="S204" s="351"/>
      <c r="T204" s="351"/>
      <c r="U204" s="351"/>
      <c r="V204" s="351"/>
      <c r="W204" s="351"/>
      <c r="X204" s="351"/>
      <c r="Y204" s="351"/>
      <c r="Z204" s="351"/>
    </row>
    <row r="205" spans="1:26" ht="18.75" customHeight="1">
      <c r="A205" s="9">
        <v>130</v>
      </c>
      <c r="B205" s="1237"/>
      <c r="C205" s="1232">
        <v>1011</v>
      </c>
      <c r="D205" s="1251" t="s">
        <v>916</v>
      </c>
      <c r="E205" s="623">
        <f t="shared" ref="E205:J214" si="40">SUMIF($C$603:$C$12272,$C205,E$603:E$12272)</f>
        <v>211965</v>
      </c>
      <c r="F205" s="631">
        <f t="shared" si="40"/>
        <v>0</v>
      </c>
      <c r="G205" s="581">
        <f t="shared" si="40"/>
        <v>0</v>
      </c>
      <c r="H205" s="582">
        <f t="shared" si="40"/>
        <v>0</v>
      </c>
      <c r="I205" s="582">
        <f t="shared" si="40"/>
        <v>0</v>
      </c>
      <c r="J205" s="583">
        <f t="shared" si="40"/>
        <v>0</v>
      </c>
      <c r="K205" s="1570">
        <f t="shared" si="33"/>
        <v>1</v>
      </c>
      <c r="L205" s="1399"/>
      <c r="M205" s="353"/>
      <c r="N205" s="353"/>
      <c r="O205" s="353"/>
      <c r="P205" s="353"/>
      <c r="Q205" s="353"/>
      <c r="R205" s="353"/>
      <c r="S205" s="353"/>
      <c r="T205" s="353"/>
      <c r="U205" s="353"/>
      <c r="V205" s="353"/>
      <c r="W205" s="353"/>
      <c r="X205" s="353"/>
      <c r="Y205" s="353"/>
      <c r="Z205" s="353"/>
    </row>
    <row r="206" spans="1:26" ht="18.75" hidden="1" customHeight="1">
      <c r="A206" s="9">
        <v>135</v>
      </c>
      <c r="B206" s="1237"/>
      <c r="C206" s="1238">
        <v>1012</v>
      </c>
      <c r="D206" s="1239" t="s">
        <v>917</v>
      </c>
      <c r="E206" s="625">
        <f t="shared" si="40"/>
        <v>0</v>
      </c>
      <c r="F206" s="633">
        <f t="shared" si="40"/>
        <v>0</v>
      </c>
      <c r="G206" s="587">
        <f t="shared" si="40"/>
        <v>0</v>
      </c>
      <c r="H206" s="588">
        <f t="shared" si="40"/>
        <v>0</v>
      </c>
      <c r="I206" s="588">
        <f t="shared" si="40"/>
        <v>0</v>
      </c>
      <c r="J206" s="589">
        <f t="shared" si="40"/>
        <v>0</v>
      </c>
      <c r="K206" s="1570" t="str">
        <f t="shared" si="33"/>
        <v/>
      </c>
      <c r="L206" s="1399" t="s">
        <v>1407</v>
      </c>
      <c r="M206" s="353"/>
      <c r="N206" s="353"/>
      <c r="O206" s="353"/>
      <c r="P206" s="353"/>
      <c r="Q206" s="353"/>
      <c r="R206" s="353"/>
      <c r="S206" s="353"/>
      <c r="T206" s="353"/>
      <c r="U206" s="353"/>
      <c r="V206" s="353"/>
      <c r="W206" s="353"/>
      <c r="X206" s="353"/>
      <c r="Y206" s="353"/>
      <c r="Z206" s="353"/>
    </row>
    <row r="207" spans="1:26" ht="18.75" hidden="1" customHeight="1">
      <c r="A207" s="9">
        <v>140</v>
      </c>
      <c r="B207" s="1237"/>
      <c r="C207" s="1238">
        <v>1013</v>
      </c>
      <c r="D207" s="1239" t="s">
        <v>918</v>
      </c>
      <c r="E207" s="625">
        <f t="shared" si="40"/>
        <v>0</v>
      </c>
      <c r="F207" s="633">
        <f t="shared" si="40"/>
        <v>0</v>
      </c>
      <c r="G207" s="587">
        <f t="shared" si="40"/>
        <v>0</v>
      </c>
      <c r="H207" s="588">
        <f t="shared" si="40"/>
        <v>0</v>
      </c>
      <c r="I207" s="588">
        <f t="shared" si="40"/>
        <v>0</v>
      </c>
      <c r="J207" s="589">
        <f t="shared" si="40"/>
        <v>0</v>
      </c>
      <c r="K207" s="1570" t="str">
        <f t="shared" si="33"/>
        <v/>
      </c>
      <c r="L207" s="1399" t="s">
        <v>1410</v>
      </c>
    </row>
    <row r="208" spans="1:26" ht="18.75" customHeight="1">
      <c r="A208" s="9">
        <v>145</v>
      </c>
      <c r="B208" s="1237"/>
      <c r="C208" s="1238">
        <v>1014</v>
      </c>
      <c r="D208" s="1239" t="s">
        <v>919</v>
      </c>
      <c r="E208" s="625">
        <f t="shared" si="40"/>
        <v>0</v>
      </c>
      <c r="F208" s="633">
        <f t="shared" si="40"/>
        <v>53</v>
      </c>
      <c r="G208" s="587">
        <f t="shared" si="40"/>
        <v>0</v>
      </c>
      <c r="H208" s="588">
        <f t="shared" si="40"/>
        <v>0</v>
      </c>
      <c r="I208" s="588">
        <f t="shared" si="40"/>
        <v>53</v>
      </c>
      <c r="J208" s="589">
        <f t="shared" si="40"/>
        <v>0</v>
      </c>
      <c r="K208" s="1570">
        <f t="shared" si="33"/>
        <v>1</v>
      </c>
      <c r="L208" s="1399" t="s">
        <v>1420</v>
      </c>
    </row>
    <row r="209" spans="1:26" ht="18.75" customHeight="1">
      <c r="A209" s="9">
        <v>150</v>
      </c>
      <c r="B209" s="1237"/>
      <c r="C209" s="1238">
        <v>1015</v>
      </c>
      <c r="D209" s="1239" t="s">
        <v>920</v>
      </c>
      <c r="E209" s="625">
        <f t="shared" si="40"/>
        <v>0</v>
      </c>
      <c r="F209" s="633">
        <f t="shared" si="40"/>
        <v>26239</v>
      </c>
      <c r="G209" s="587">
        <f t="shared" si="40"/>
        <v>11521</v>
      </c>
      <c r="H209" s="588">
        <f t="shared" si="40"/>
        <v>0</v>
      </c>
      <c r="I209" s="588">
        <f t="shared" si="40"/>
        <v>14718</v>
      </c>
      <c r="J209" s="589">
        <f t="shared" si="40"/>
        <v>0</v>
      </c>
      <c r="K209" s="1570">
        <f t="shared" si="33"/>
        <v>1</v>
      </c>
      <c r="L209" s="1399" t="s">
        <v>1422</v>
      </c>
    </row>
    <row r="210" spans="1:26" ht="18.75" customHeight="1">
      <c r="A210" s="9">
        <v>155</v>
      </c>
      <c r="B210" s="1237"/>
      <c r="C210" s="1252">
        <v>1016</v>
      </c>
      <c r="D210" s="1253" t="s">
        <v>921</v>
      </c>
      <c r="E210" s="627">
        <f t="shared" si="40"/>
        <v>0</v>
      </c>
      <c r="F210" s="634">
        <f t="shared" si="40"/>
        <v>57938</v>
      </c>
      <c r="G210" s="590">
        <f t="shared" si="40"/>
        <v>54839</v>
      </c>
      <c r="H210" s="591">
        <f t="shared" si="40"/>
        <v>0</v>
      </c>
      <c r="I210" s="591">
        <f t="shared" si="40"/>
        <v>3099</v>
      </c>
      <c r="J210" s="592">
        <f t="shared" si="40"/>
        <v>0</v>
      </c>
      <c r="K210" s="1570">
        <f t="shared" si="33"/>
        <v>1</v>
      </c>
      <c r="L210" s="1399" t="s">
        <v>1419</v>
      </c>
    </row>
    <row r="211" spans="1:26" ht="18.75" customHeight="1">
      <c r="A211" s="9">
        <v>160</v>
      </c>
      <c r="B211" s="1231"/>
      <c r="C211" s="1254">
        <v>1020</v>
      </c>
      <c r="D211" s="1255" t="s">
        <v>922</v>
      </c>
      <c r="E211" s="635">
        <f t="shared" si="40"/>
        <v>0</v>
      </c>
      <c r="F211" s="636">
        <f t="shared" si="40"/>
        <v>94798</v>
      </c>
      <c r="G211" s="593">
        <f t="shared" si="40"/>
        <v>90473</v>
      </c>
      <c r="H211" s="594">
        <f t="shared" si="40"/>
        <v>0</v>
      </c>
      <c r="I211" s="594">
        <f t="shared" si="40"/>
        <v>4325</v>
      </c>
      <c r="J211" s="595">
        <f t="shared" si="40"/>
        <v>0</v>
      </c>
      <c r="K211" s="1570">
        <f t="shared" si="33"/>
        <v>1</v>
      </c>
      <c r="L211" s="1399" t="s">
        <v>1423</v>
      </c>
    </row>
    <row r="212" spans="1:26" ht="18.75" customHeight="1">
      <c r="A212" s="9">
        <v>165</v>
      </c>
      <c r="B212" s="1237"/>
      <c r="C212" s="1256">
        <v>1030</v>
      </c>
      <c r="D212" s="1257" t="s">
        <v>923</v>
      </c>
      <c r="E212" s="637">
        <f t="shared" si="40"/>
        <v>0</v>
      </c>
      <c r="F212" s="638">
        <f t="shared" si="40"/>
        <v>2129</v>
      </c>
      <c r="G212" s="596">
        <f t="shared" si="40"/>
        <v>1781</v>
      </c>
      <c r="H212" s="597">
        <f t="shared" si="40"/>
        <v>0</v>
      </c>
      <c r="I212" s="597">
        <f t="shared" si="40"/>
        <v>348</v>
      </c>
      <c r="J212" s="598">
        <f t="shared" si="40"/>
        <v>0</v>
      </c>
      <c r="K212" s="1570">
        <f t="shared" si="33"/>
        <v>1</v>
      </c>
      <c r="L212" s="1400" t="s">
        <v>1412</v>
      </c>
    </row>
    <row r="213" spans="1:26" ht="18.75" customHeight="1">
      <c r="A213" s="9">
        <v>175</v>
      </c>
      <c r="B213" s="1237"/>
      <c r="C213" s="1254">
        <v>1051</v>
      </c>
      <c r="D213" s="1258" t="s">
        <v>924</v>
      </c>
      <c r="E213" s="635">
        <f t="shared" si="40"/>
        <v>0</v>
      </c>
      <c r="F213" s="636">
        <f t="shared" si="40"/>
        <v>8812</v>
      </c>
      <c r="G213" s="593">
        <f t="shared" si="40"/>
        <v>0</v>
      </c>
      <c r="H213" s="594">
        <f t="shared" si="40"/>
        <v>0</v>
      </c>
      <c r="I213" s="594">
        <f t="shared" si="40"/>
        <v>8812</v>
      </c>
      <c r="J213" s="595">
        <f t="shared" si="40"/>
        <v>0</v>
      </c>
      <c r="K213" s="1570">
        <f t="shared" si="33"/>
        <v>1</v>
      </c>
      <c r="L213" s="1400"/>
    </row>
    <row r="214" spans="1:26" ht="18.75" customHeight="1">
      <c r="A214" s="9">
        <v>180</v>
      </c>
      <c r="B214" s="1237"/>
      <c r="C214" s="1238">
        <v>1052</v>
      </c>
      <c r="D214" s="1239" t="s">
        <v>925</v>
      </c>
      <c r="E214" s="625">
        <f t="shared" si="40"/>
        <v>0</v>
      </c>
      <c r="F214" s="633">
        <f t="shared" si="40"/>
        <v>512</v>
      </c>
      <c r="G214" s="587">
        <f t="shared" si="40"/>
        <v>0</v>
      </c>
      <c r="H214" s="588">
        <f t="shared" si="40"/>
        <v>0</v>
      </c>
      <c r="I214" s="588">
        <f t="shared" si="40"/>
        <v>512</v>
      </c>
      <c r="J214" s="589">
        <f t="shared" si="40"/>
        <v>0</v>
      </c>
      <c r="K214" s="1570">
        <f t="shared" si="33"/>
        <v>1</v>
      </c>
      <c r="L214" s="1400"/>
    </row>
    <row r="215" spans="1:26" ht="18.75" hidden="1" customHeight="1">
      <c r="A215" s="9">
        <v>185</v>
      </c>
      <c r="B215" s="1237"/>
      <c r="C215" s="1256">
        <v>1053</v>
      </c>
      <c r="D215" s="1257" t="s">
        <v>1347</v>
      </c>
      <c r="E215" s="637">
        <f t="shared" ref="E215:J221" si="41">SUMIF($C$603:$C$12272,$C215,E$603:E$12272)</f>
        <v>0</v>
      </c>
      <c r="F215" s="638">
        <f t="shared" si="41"/>
        <v>0</v>
      </c>
      <c r="G215" s="596">
        <f t="shared" si="41"/>
        <v>0</v>
      </c>
      <c r="H215" s="597">
        <f t="shared" si="41"/>
        <v>0</v>
      </c>
      <c r="I215" s="597">
        <f t="shared" si="41"/>
        <v>0</v>
      </c>
      <c r="J215" s="598">
        <f t="shared" si="41"/>
        <v>0</v>
      </c>
      <c r="K215" s="1570" t="str">
        <f t="shared" si="33"/>
        <v/>
      </c>
      <c r="L215" s="1399" t="s">
        <v>1407</v>
      </c>
    </row>
    <row r="216" spans="1:26" ht="18.75" customHeight="1">
      <c r="A216" s="9">
        <v>190</v>
      </c>
      <c r="B216" s="1237"/>
      <c r="C216" s="1254">
        <v>1062</v>
      </c>
      <c r="D216" s="1255" t="s">
        <v>926</v>
      </c>
      <c r="E216" s="635">
        <f t="shared" si="41"/>
        <v>0</v>
      </c>
      <c r="F216" s="636">
        <f t="shared" si="41"/>
        <v>5475</v>
      </c>
      <c r="G216" s="593">
        <f t="shared" si="41"/>
        <v>5475</v>
      </c>
      <c r="H216" s="594">
        <f t="shared" si="41"/>
        <v>0</v>
      </c>
      <c r="I216" s="594">
        <f t="shared" si="41"/>
        <v>0</v>
      </c>
      <c r="J216" s="595">
        <f t="shared" si="41"/>
        <v>0</v>
      </c>
      <c r="K216" s="1570">
        <f t="shared" si="33"/>
        <v>1</v>
      </c>
      <c r="L216" s="1399" t="s">
        <v>1408</v>
      </c>
    </row>
    <row r="217" spans="1:26" ht="18.75" hidden="1" customHeight="1">
      <c r="A217" s="9">
        <v>200</v>
      </c>
      <c r="B217" s="1237"/>
      <c r="C217" s="1256">
        <v>1063</v>
      </c>
      <c r="D217" s="1259" t="s">
        <v>1304</v>
      </c>
      <c r="E217" s="637">
        <f t="shared" si="41"/>
        <v>0</v>
      </c>
      <c r="F217" s="638">
        <f t="shared" si="41"/>
        <v>0</v>
      </c>
      <c r="G217" s="596">
        <f t="shared" si="41"/>
        <v>0</v>
      </c>
      <c r="H217" s="597">
        <f t="shared" si="41"/>
        <v>0</v>
      </c>
      <c r="I217" s="597">
        <f t="shared" si="41"/>
        <v>0</v>
      </c>
      <c r="J217" s="598">
        <f t="shared" si="41"/>
        <v>0</v>
      </c>
      <c r="K217" s="1570" t="str">
        <f t="shared" si="33"/>
        <v/>
      </c>
      <c r="L217" s="1399" t="s">
        <v>1409</v>
      </c>
    </row>
    <row r="218" spans="1:26" ht="18.75" hidden="1" customHeight="1">
      <c r="A218" s="9">
        <v>200</v>
      </c>
      <c r="B218" s="1237"/>
      <c r="C218" s="1260">
        <v>1069</v>
      </c>
      <c r="D218" s="1261" t="s">
        <v>927</v>
      </c>
      <c r="E218" s="639">
        <f t="shared" si="41"/>
        <v>0</v>
      </c>
      <c r="F218" s="640">
        <f t="shared" si="41"/>
        <v>0</v>
      </c>
      <c r="G218" s="599">
        <f t="shared" si="41"/>
        <v>0</v>
      </c>
      <c r="H218" s="600">
        <f t="shared" si="41"/>
        <v>0</v>
      </c>
      <c r="I218" s="600">
        <f t="shared" si="41"/>
        <v>0</v>
      </c>
      <c r="J218" s="601">
        <f t="shared" si="41"/>
        <v>0</v>
      </c>
      <c r="K218" s="1570" t="str">
        <f t="shared" si="33"/>
        <v/>
      </c>
      <c r="L218" s="1399" t="s">
        <v>1410</v>
      </c>
    </row>
    <row r="219" spans="1:26" ht="18.75" hidden="1" customHeight="1">
      <c r="A219" s="9">
        <v>205</v>
      </c>
      <c r="B219" s="1231"/>
      <c r="C219" s="1254">
        <v>1091</v>
      </c>
      <c r="D219" s="1258" t="s">
        <v>1348</v>
      </c>
      <c r="E219" s="635">
        <f t="shared" si="41"/>
        <v>0</v>
      </c>
      <c r="F219" s="636">
        <f t="shared" si="41"/>
        <v>0</v>
      </c>
      <c r="G219" s="593">
        <f t="shared" si="41"/>
        <v>0</v>
      </c>
      <c r="H219" s="594">
        <f t="shared" si="41"/>
        <v>0</v>
      </c>
      <c r="I219" s="594">
        <f t="shared" si="41"/>
        <v>0</v>
      </c>
      <c r="J219" s="595">
        <f t="shared" si="41"/>
        <v>0</v>
      </c>
      <c r="K219" s="1570" t="str">
        <f t="shared" si="33"/>
        <v/>
      </c>
      <c r="L219" s="1399" t="s">
        <v>1411</v>
      </c>
    </row>
    <row r="220" spans="1:26" ht="18.75" customHeight="1">
      <c r="A220" s="9">
        <v>210</v>
      </c>
      <c r="B220" s="1237"/>
      <c r="C220" s="1238">
        <v>1092</v>
      </c>
      <c r="D220" s="1239" t="s">
        <v>1110</v>
      </c>
      <c r="E220" s="625">
        <f t="shared" si="41"/>
        <v>0</v>
      </c>
      <c r="F220" s="633">
        <f t="shared" si="41"/>
        <v>705</v>
      </c>
      <c r="G220" s="587">
        <f t="shared" si="41"/>
        <v>702</v>
      </c>
      <c r="H220" s="588">
        <f t="shared" si="41"/>
        <v>0</v>
      </c>
      <c r="I220" s="588">
        <f t="shared" si="41"/>
        <v>3</v>
      </c>
      <c r="J220" s="589">
        <f t="shared" si="41"/>
        <v>0</v>
      </c>
      <c r="K220" s="1570">
        <f t="shared" si="33"/>
        <v>1</v>
      </c>
      <c r="L220" s="1399" t="s">
        <v>1412</v>
      </c>
    </row>
    <row r="221" spans="1:26" ht="18.75" customHeight="1">
      <c r="A221" s="9">
        <v>215</v>
      </c>
      <c r="B221" s="1237"/>
      <c r="C221" s="1234">
        <v>1098</v>
      </c>
      <c r="D221" s="1262" t="s">
        <v>928</v>
      </c>
      <c r="E221" s="629">
        <f t="shared" si="41"/>
        <v>0</v>
      </c>
      <c r="F221" s="632">
        <f t="shared" si="41"/>
        <v>183</v>
      </c>
      <c r="G221" s="584">
        <f t="shared" si="41"/>
        <v>0</v>
      </c>
      <c r="H221" s="585">
        <f t="shared" si="41"/>
        <v>0</v>
      </c>
      <c r="I221" s="585">
        <f t="shared" si="41"/>
        <v>183</v>
      </c>
      <c r="J221" s="586">
        <f t="shared" si="41"/>
        <v>0</v>
      </c>
      <c r="K221" s="1570">
        <f t="shared" si="33"/>
        <v>1</v>
      </c>
      <c r="L221" s="1399" t="s">
        <v>1413</v>
      </c>
    </row>
    <row r="222" spans="1:26" s="353" customFormat="1" ht="18.75" customHeight="1">
      <c r="A222" s="8">
        <v>220</v>
      </c>
      <c r="B222" s="1230">
        <v>1900</v>
      </c>
      <c r="C222" s="2196" t="s">
        <v>580</v>
      </c>
      <c r="D222" s="2196"/>
      <c r="E222" s="465">
        <f t="shared" ref="E222:J222" si="42">SUMIF($B$603:$B$12272,$B222,E$603:E$12272)</f>
        <v>49500</v>
      </c>
      <c r="F222" s="466">
        <f t="shared" si="42"/>
        <v>48604</v>
      </c>
      <c r="G222" s="578">
        <f t="shared" si="42"/>
        <v>47101</v>
      </c>
      <c r="H222" s="579">
        <f t="shared" si="42"/>
        <v>0</v>
      </c>
      <c r="I222" s="579">
        <f t="shared" si="42"/>
        <v>1503</v>
      </c>
      <c r="J222" s="580">
        <f t="shared" si="42"/>
        <v>0</v>
      </c>
      <c r="K222" s="1570">
        <f t="shared" si="33"/>
        <v>1</v>
      </c>
      <c r="L222" s="1399" t="s">
        <v>1414</v>
      </c>
      <c r="M222" s="351"/>
      <c r="N222" s="351"/>
      <c r="O222" s="351"/>
      <c r="P222" s="351"/>
      <c r="Q222" s="351"/>
      <c r="R222" s="351"/>
      <c r="S222" s="351"/>
      <c r="T222" s="351"/>
      <c r="U222" s="351"/>
      <c r="V222" s="351"/>
      <c r="W222" s="351"/>
      <c r="X222" s="351"/>
      <c r="Y222" s="351"/>
      <c r="Z222" s="351"/>
    </row>
    <row r="223" spans="1:26" ht="18.75" customHeight="1">
      <c r="A223" s="9">
        <v>225</v>
      </c>
      <c r="B223" s="1237"/>
      <c r="C223" s="1232">
        <v>1901</v>
      </c>
      <c r="D223" s="1263" t="s">
        <v>1350</v>
      </c>
      <c r="E223" s="623">
        <f t="shared" ref="E223:J225" si="43">SUMIF($C$603:$C$12272,$C223,E$603:E$12272)</f>
        <v>49500</v>
      </c>
      <c r="F223" s="631">
        <f t="shared" si="43"/>
        <v>673</v>
      </c>
      <c r="G223" s="581">
        <f t="shared" si="43"/>
        <v>3</v>
      </c>
      <c r="H223" s="582">
        <f t="shared" si="43"/>
        <v>0</v>
      </c>
      <c r="I223" s="582">
        <f t="shared" si="43"/>
        <v>670</v>
      </c>
      <c r="J223" s="583">
        <f t="shared" si="43"/>
        <v>0</v>
      </c>
      <c r="K223" s="1570">
        <f t="shared" si="33"/>
        <v>1</v>
      </c>
      <c r="L223" s="1399" t="s">
        <v>1415</v>
      </c>
    </row>
    <row r="224" spans="1:26" ht="18.75" customHeight="1">
      <c r="A224" s="9">
        <v>230</v>
      </c>
      <c r="B224" s="1264"/>
      <c r="C224" s="1238">
        <v>1981</v>
      </c>
      <c r="D224" s="1265" t="s">
        <v>1351</v>
      </c>
      <c r="E224" s="625">
        <f t="shared" si="43"/>
        <v>0</v>
      </c>
      <c r="F224" s="633">
        <f t="shared" si="43"/>
        <v>47931</v>
      </c>
      <c r="G224" s="587">
        <f t="shared" si="43"/>
        <v>47098</v>
      </c>
      <c r="H224" s="588">
        <f t="shared" si="43"/>
        <v>0</v>
      </c>
      <c r="I224" s="588">
        <f t="shared" si="43"/>
        <v>833</v>
      </c>
      <c r="J224" s="589">
        <f t="shared" si="43"/>
        <v>0</v>
      </c>
      <c r="K224" s="1570">
        <f t="shared" si="33"/>
        <v>1</v>
      </c>
      <c r="L224" s="1399" t="s">
        <v>1410</v>
      </c>
      <c r="M224" s="353"/>
      <c r="N224" s="353"/>
      <c r="O224" s="353"/>
      <c r="P224" s="353"/>
      <c r="Q224" s="353"/>
      <c r="R224" s="353"/>
      <c r="S224" s="353"/>
      <c r="T224" s="353"/>
      <c r="U224" s="353"/>
      <c r="V224" s="353"/>
      <c r="W224" s="353"/>
      <c r="X224" s="353"/>
      <c r="Y224" s="353"/>
      <c r="Z224" s="353"/>
    </row>
    <row r="225" spans="1:26" ht="18.75" hidden="1" customHeight="1">
      <c r="A225" s="9">
        <v>245</v>
      </c>
      <c r="B225" s="1237"/>
      <c r="C225" s="1234">
        <v>1991</v>
      </c>
      <c r="D225" s="1266" t="s">
        <v>1352</v>
      </c>
      <c r="E225" s="629">
        <f t="shared" si="43"/>
        <v>0</v>
      </c>
      <c r="F225" s="632">
        <f t="shared" si="43"/>
        <v>0</v>
      </c>
      <c r="G225" s="584">
        <f t="shared" si="43"/>
        <v>0</v>
      </c>
      <c r="H225" s="585">
        <f t="shared" si="43"/>
        <v>0</v>
      </c>
      <c r="I225" s="585">
        <f t="shared" si="43"/>
        <v>0</v>
      </c>
      <c r="J225" s="586">
        <f t="shared" si="43"/>
        <v>0</v>
      </c>
      <c r="K225" s="1570" t="str">
        <f t="shared" si="33"/>
        <v/>
      </c>
      <c r="L225" s="1399" t="s">
        <v>1416</v>
      </c>
    </row>
    <row r="226" spans="1:26" s="353" customFormat="1" ht="18.75" hidden="1" customHeight="1">
      <c r="A226" s="8">
        <v>220</v>
      </c>
      <c r="B226" s="1230">
        <v>2100</v>
      </c>
      <c r="C226" s="2196" t="s">
        <v>1094</v>
      </c>
      <c r="D226" s="2196"/>
      <c r="E226" s="465">
        <f t="shared" ref="E226:J226" si="44">SUMIF($B$603:$B$12272,$B226,E$603:E$12272)</f>
        <v>0</v>
      </c>
      <c r="F226" s="466">
        <f t="shared" si="44"/>
        <v>0</v>
      </c>
      <c r="G226" s="578">
        <f t="shared" si="44"/>
        <v>0</v>
      </c>
      <c r="H226" s="579">
        <f t="shared" si="44"/>
        <v>0</v>
      </c>
      <c r="I226" s="579">
        <f t="shared" si="44"/>
        <v>0</v>
      </c>
      <c r="J226" s="580">
        <f t="shared" si="44"/>
        <v>0</v>
      </c>
      <c r="K226" s="1570" t="str">
        <f t="shared" si="33"/>
        <v/>
      </c>
      <c r="L226" s="1399" t="s">
        <v>1412</v>
      </c>
      <c r="M226" s="351"/>
      <c r="N226" s="351"/>
      <c r="O226" s="351"/>
      <c r="P226" s="351"/>
      <c r="Q226" s="351"/>
      <c r="R226" s="351"/>
      <c r="S226" s="351"/>
      <c r="T226" s="351"/>
      <c r="U226" s="351"/>
      <c r="V226" s="351"/>
      <c r="W226" s="351"/>
      <c r="X226" s="351"/>
      <c r="Y226" s="351"/>
      <c r="Z226" s="351"/>
    </row>
    <row r="227" spans="1:26" ht="18.75" hidden="1" customHeight="1">
      <c r="A227" s="9">
        <v>225</v>
      </c>
      <c r="B227" s="1237"/>
      <c r="C227" s="1232">
        <v>2110</v>
      </c>
      <c r="D227" s="1267" t="s">
        <v>929</v>
      </c>
      <c r="E227" s="623">
        <f t="shared" ref="E227:J231" si="45">SUMIF($C$603:$C$12272,$C227,E$603:E$12272)</f>
        <v>0</v>
      </c>
      <c r="F227" s="631">
        <f t="shared" si="45"/>
        <v>0</v>
      </c>
      <c r="G227" s="581">
        <f t="shared" si="45"/>
        <v>0</v>
      </c>
      <c r="H227" s="582">
        <f t="shared" si="45"/>
        <v>0</v>
      </c>
      <c r="I227" s="582">
        <f t="shared" si="45"/>
        <v>0</v>
      </c>
      <c r="J227" s="583">
        <f t="shared" si="45"/>
        <v>0</v>
      </c>
      <c r="K227" s="1570" t="str">
        <f t="shared" si="33"/>
        <v/>
      </c>
      <c r="L227" s="1399" t="s">
        <v>1417</v>
      </c>
    </row>
    <row r="228" spans="1:26" ht="18.75" hidden="1" customHeight="1">
      <c r="A228" s="9">
        <v>230</v>
      </c>
      <c r="B228" s="1264"/>
      <c r="C228" s="1238">
        <v>2120</v>
      </c>
      <c r="D228" s="1241" t="s">
        <v>930</v>
      </c>
      <c r="E228" s="625">
        <f t="shared" si="45"/>
        <v>0</v>
      </c>
      <c r="F228" s="633">
        <f t="shared" si="45"/>
        <v>0</v>
      </c>
      <c r="G228" s="587">
        <f t="shared" si="45"/>
        <v>0</v>
      </c>
      <c r="H228" s="588">
        <f t="shared" si="45"/>
        <v>0</v>
      </c>
      <c r="I228" s="588">
        <f t="shared" si="45"/>
        <v>0</v>
      </c>
      <c r="J228" s="589">
        <f t="shared" si="45"/>
        <v>0</v>
      </c>
      <c r="K228" s="1570" t="str">
        <f t="shared" si="33"/>
        <v/>
      </c>
      <c r="L228" s="1399"/>
      <c r="M228" s="353"/>
      <c r="N228" s="353"/>
      <c r="O228" s="353"/>
      <c r="P228" s="353"/>
      <c r="Q228" s="353"/>
      <c r="R228" s="353"/>
      <c r="S228" s="353"/>
      <c r="T228" s="353"/>
      <c r="U228" s="353"/>
      <c r="V228" s="353"/>
      <c r="W228" s="353"/>
      <c r="X228" s="353"/>
      <c r="Y228" s="353"/>
      <c r="Z228" s="353"/>
    </row>
    <row r="229" spans="1:26" ht="18.75" hidden="1" customHeight="1">
      <c r="A229" s="9">
        <v>235</v>
      </c>
      <c r="B229" s="1264"/>
      <c r="C229" s="1238">
        <v>2125</v>
      </c>
      <c r="D229" s="1241" t="s">
        <v>931</v>
      </c>
      <c r="E229" s="625">
        <f t="shared" si="45"/>
        <v>0</v>
      </c>
      <c r="F229" s="633">
        <f t="shared" si="45"/>
        <v>0</v>
      </c>
      <c r="G229" s="587">
        <f t="shared" si="45"/>
        <v>0</v>
      </c>
      <c r="H229" s="588">
        <f t="shared" si="45"/>
        <v>0</v>
      </c>
      <c r="I229" s="588">
        <f t="shared" si="45"/>
        <v>0</v>
      </c>
      <c r="J229" s="589">
        <f t="shared" si="45"/>
        <v>0</v>
      </c>
      <c r="K229" s="1570" t="str">
        <f t="shared" si="33"/>
        <v/>
      </c>
      <c r="L229" s="1399" t="s">
        <v>1418</v>
      </c>
    </row>
    <row r="230" spans="1:26" ht="18.75" hidden="1" customHeight="1">
      <c r="A230" s="9">
        <v>240</v>
      </c>
      <c r="B230" s="1236"/>
      <c r="C230" s="1238">
        <v>2140</v>
      </c>
      <c r="D230" s="1241" t="s">
        <v>932</v>
      </c>
      <c r="E230" s="625">
        <f t="shared" si="45"/>
        <v>0</v>
      </c>
      <c r="F230" s="633">
        <f t="shared" si="45"/>
        <v>0</v>
      </c>
      <c r="G230" s="587">
        <f t="shared" si="45"/>
        <v>0</v>
      </c>
      <c r="H230" s="588">
        <f t="shared" si="45"/>
        <v>0</v>
      </c>
      <c r="I230" s="588">
        <f t="shared" si="45"/>
        <v>0</v>
      </c>
      <c r="J230" s="589">
        <f t="shared" si="45"/>
        <v>0</v>
      </c>
      <c r="K230" s="1570" t="str">
        <f t="shared" si="33"/>
        <v/>
      </c>
      <c r="L230" s="1399" t="s">
        <v>1410</v>
      </c>
    </row>
    <row r="231" spans="1:26" ht="18.75" hidden="1" customHeight="1">
      <c r="A231" s="9">
        <v>245</v>
      </c>
      <c r="B231" s="1237"/>
      <c r="C231" s="1234">
        <v>2190</v>
      </c>
      <c r="D231" s="1268" t="s">
        <v>933</v>
      </c>
      <c r="E231" s="629">
        <f t="shared" si="45"/>
        <v>0</v>
      </c>
      <c r="F231" s="632">
        <f t="shared" si="45"/>
        <v>0</v>
      </c>
      <c r="G231" s="584">
        <f t="shared" si="45"/>
        <v>0</v>
      </c>
      <c r="H231" s="585">
        <f t="shared" si="45"/>
        <v>0</v>
      </c>
      <c r="I231" s="585">
        <f t="shared" si="45"/>
        <v>0</v>
      </c>
      <c r="J231" s="586">
        <f t="shared" si="45"/>
        <v>0</v>
      </c>
      <c r="K231" s="1570" t="str">
        <f t="shared" si="33"/>
        <v/>
      </c>
      <c r="L231" s="1399"/>
    </row>
    <row r="232" spans="1:26" s="353" customFormat="1" ht="18.75" hidden="1" customHeight="1">
      <c r="A232" s="8">
        <v>250</v>
      </c>
      <c r="B232" s="1230">
        <v>2200</v>
      </c>
      <c r="C232" s="2196" t="s">
        <v>934</v>
      </c>
      <c r="D232" s="2196"/>
      <c r="E232" s="465">
        <f t="shared" ref="E232:J232" si="46">SUMIF($B$603:$B$12272,$B232,E$603:E$12272)</f>
        <v>0</v>
      </c>
      <c r="F232" s="466">
        <f t="shared" si="46"/>
        <v>0</v>
      </c>
      <c r="G232" s="578">
        <f t="shared" si="46"/>
        <v>0</v>
      </c>
      <c r="H232" s="579">
        <f t="shared" si="46"/>
        <v>0</v>
      </c>
      <c r="I232" s="579">
        <f t="shared" si="46"/>
        <v>0</v>
      </c>
      <c r="J232" s="580">
        <f t="shared" si="46"/>
        <v>0</v>
      </c>
      <c r="K232" s="1570" t="str">
        <f t="shared" si="33"/>
        <v/>
      </c>
      <c r="L232" s="1399" t="s">
        <v>1407</v>
      </c>
      <c r="M232" s="351"/>
      <c r="N232" s="351"/>
      <c r="O232" s="351"/>
      <c r="P232" s="351"/>
      <c r="Q232" s="351"/>
      <c r="R232" s="351"/>
      <c r="S232" s="351"/>
      <c r="T232" s="351"/>
      <c r="U232" s="351"/>
      <c r="V232" s="351"/>
      <c r="W232" s="351"/>
      <c r="X232" s="351"/>
      <c r="Y232" s="351"/>
      <c r="Z232" s="351"/>
    </row>
    <row r="233" spans="1:26" ht="18.75" hidden="1" customHeight="1">
      <c r="A233" s="9">
        <v>255</v>
      </c>
      <c r="B233" s="1237"/>
      <c r="C233" s="1232">
        <v>2221</v>
      </c>
      <c r="D233" s="1233" t="s">
        <v>1111</v>
      </c>
      <c r="E233" s="623">
        <f t="shared" ref="E233:J234" si="47">SUMIF($C$603:$C$12272,$C233,E$603:E$12272)</f>
        <v>0</v>
      </c>
      <c r="F233" s="631">
        <f t="shared" si="47"/>
        <v>0</v>
      </c>
      <c r="G233" s="581">
        <f t="shared" si="47"/>
        <v>0</v>
      </c>
      <c r="H233" s="582">
        <f t="shared" si="47"/>
        <v>0</v>
      </c>
      <c r="I233" s="582">
        <f t="shared" si="47"/>
        <v>0</v>
      </c>
      <c r="J233" s="583">
        <f t="shared" si="47"/>
        <v>0</v>
      </c>
      <c r="K233" s="1570" t="str">
        <f t="shared" si="33"/>
        <v/>
      </c>
      <c r="L233" s="1399" t="s">
        <v>1410</v>
      </c>
    </row>
    <row r="234" spans="1:26" ht="18.75" hidden="1" customHeight="1">
      <c r="A234" s="9">
        <v>265</v>
      </c>
      <c r="B234" s="1237"/>
      <c r="C234" s="1234">
        <v>2224</v>
      </c>
      <c r="D234" s="1235" t="s">
        <v>935</v>
      </c>
      <c r="E234" s="629">
        <f t="shared" si="47"/>
        <v>0</v>
      </c>
      <c r="F234" s="632">
        <f t="shared" si="47"/>
        <v>0</v>
      </c>
      <c r="G234" s="584">
        <f t="shared" si="47"/>
        <v>0</v>
      </c>
      <c r="H234" s="585">
        <f t="shared" si="47"/>
        <v>0</v>
      </c>
      <c r="I234" s="585">
        <f t="shared" si="47"/>
        <v>0</v>
      </c>
      <c r="J234" s="586">
        <f t="shared" si="47"/>
        <v>0</v>
      </c>
      <c r="K234" s="1570" t="str">
        <f t="shared" si="33"/>
        <v/>
      </c>
      <c r="L234" s="1399" t="s">
        <v>1420</v>
      </c>
    </row>
    <row r="235" spans="1:26" s="353" customFormat="1" ht="18.75" hidden="1" customHeight="1">
      <c r="A235" s="8">
        <v>270</v>
      </c>
      <c r="B235" s="1230">
        <v>2500</v>
      </c>
      <c r="C235" s="2196" t="s">
        <v>936</v>
      </c>
      <c r="D235" s="2203"/>
      <c r="E235" s="465">
        <f t="shared" ref="E235:J239" si="48">SUMIF($B$603:$B$12272,$B235,E$603:E$12272)</f>
        <v>0</v>
      </c>
      <c r="F235" s="466">
        <f t="shared" si="48"/>
        <v>0</v>
      </c>
      <c r="G235" s="578">
        <f t="shared" si="48"/>
        <v>0</v>
      </c>
      <c r="H235" s="579">
        <f t="shared" si="48"/>
        <v>0</v>
      </c>
      <c r="I235" s="579">
        <f t="shared" si="48"/>
        <v>0</v>
      </c>
      <c r="J235" s="580">
        <f t="shared" si="48"/>
        <v>0</v>
      </c>
      <c r="K235" s="1570" t="str">
        <f t="shared" si="33"/>
        <v/>
      </c>
      <c r="L235" s="1399" t="s">
        <v>1422</v>
      </c>
      <c r="M235" s="351"/>
      <c r="N235" s="351"/>
      <c r="O235" s="351"/>
      <c r="P235" s="351"/>
      <c r="Q235" s="351"/>
      <c r="R235" s="351"/>
      <c r="S235" s="351"/>
      <c r="T235" s="351"/>
      <c r="U235" s="351"/>
      <c r="V235" s="351"/>
      <c r="W235" s="351"/>
      <c r="X235" s="351"/>
      <c r="Y235" s="351"/>
      <c r="Z235" s="351"/>
    </row>
    <row r="236" spans="1:26" s="353" customFormat="1" ht="18.75" hidden="1" customHeight="1">
      <c r="A236" s="8">
        <v>290</v>
      </c>
      <c r="B236" s="1230">
        <v>2600</v>
      </c>
      <c r="C236" s="2198" t="s">
        <v>937</v>
      </c>
      <c r="D236" s="2199"/>
      <c r="E236" s="465">
        <f t="shared" si="48"/>
        <v>0</v>
      </c>
      <c r="F236" s="466">
        <f t="shared" si="48"/>
        <v>0</v>
      </c>
      <c r="G236" s="578">
        <f t="shared" si="48"/>
        <v>0</v>
      </c>
      <c r="H236" s="579">
        <f t="shared" si="48"/>
        <v>0</v>
      </c>
      <c r="I236" s="579">
        <f t="shared" si="48"/>
        <v>0</v>
      </c>
      <c r="J236" s="580">
        <f t="shared" si="48"/>
        <v>0</v>
      </c>
      <c r="K236" s="1570" t="str">
        <f t="shared" si="33"/>
        <v/>
      </c>
      <c r="L236" s="1399" t="s">
        <v>1419</v>
      </c>
      <c r="M236" s="351"/>
      <c r="N236" s="351"/>
      <c r="O236" s="351"/>
      <c r="P236" s="351"/>
      <c r="Q236" s="351"/>
      <c r="R236" s="351"/>
      <c r="S236" s="351"/>
      <c r="T236" s="351"/>
      <c r="U236" s="351"/>
      <c r="V236" s="351"/>
      <c r="W236" s="351"/>
      <c r="X236" s="351"/>
      <c r="Y236" s="351"/>
      <c r="Z236" s="351"/>
    </row>
    <row r="237" spans="1:26" s="353" customFormat="1" ht="18.75" hidden="1" customHeight="1">
      <c r="A237" s="17">
        <v>320</v>
      </c>
      <c r="B237" s="1230">
        <v>2700</v>
      </c>
      <c r="C237" s="2198" t="s">
        <v>938</v>
      </c>
      <c r="D237" s="2199"/>
      <c r="E237" s="465">
        <f t="shared" si="48"/>
        <v>0</v>
      </c>
      <c r="F237" s="466">
        <f t="shared" si="48"/>
        <v>0</v>
      </c>
      <c r="G237" s="578">
        <f t="shared" si="48"/>
        <v>0</v>
      </c>
      <c r="H237" s="579">
        <f t="shared" si="48"/>
        <v>0</v>
      </c>
      <c r="I237" s="579">
        <f t="shared" si="48"/>
        <v>0</v>
      </c>
      <c r="J237" s="580">
        <f t="shared" si="48"/>
        <v>0</v>
      </c>
      <c r="K237" s="1570" t="str">
        <f t="shared" si="33"/>
        <v/>
      </c>
      <c r="L237" s="1399" t="s">
        <v>1423</v>
      </c>
    </row>
    <row r="238" spans="1:26" s="353" customFormat="1" ht="35.25" hidden="1" customHeight="1">
      <c r="A238" s="8">
        <v>330</v>
      </c>
      <c r="B238" s="1230">
        <v>2800</v>
      </c>
      <c r="C238" s="2198" t="s">
        <v>1761</v>
      </c>
      <c r="D238" s="2199"/>
      <c r="E238" s="465">
        <f t="shared" si="48"/>
        <v>0</v>
      </c>
      <c r="F238" s="466">
        <f t="shared" si="48"/>
        <v>0</v>
      </c>
      <c r="G238" s="578">
        <f t="shared" si="48"/>
        <v>0</v>
      </c>
      <c r="H238" s="579">
        <f t="shared" si="48"/>
        <v>0</v>
      </c>
      <c r="I238" s="579">
        <f t="shared" si="48"/>
        <v>0</v>
      </c>
      <c r="J238" s="580">
        <f t="shared" si="48"/>
        <v>0</v>
      </c>
      <c r="K238" s="1570" t="str">
        <f t="shared" si="33"/>
        <v/>
      </c>
      <c r="L238" s="1400" t="s">
        <v>1412</v>
      </c>
    </row>
    <row r="239" spans="1:26" s="353" customFormat="1" ht="18.75" hidden="1" customHeight="1">
      <c r="A239" s="8">
        <v>350</v>
      </c>
      <c r="B239" s="1230">
        <v>2900</v>
      </c>
      <c r="C239" s="2196" t="s">
        <v>939</v>
      </c>
      <c r="D239" s="2196"/>
      <c r="E239" s="465">
        <f t="shared" si="48"/>
        <v>0</v>
      </c>
      <c r="F239" s="466">
        <f t="shared" si="48"/>
        <v>0</v>
      </c>
      <c r="G239" s="578">
        <f t="shared" si="48"/>
        <v>0</v>
      </c>
      <c r="H239" s="579">
        <f t="shared" si="48"/>
        <v>0</v>
      </c>
      <c r="I239" s="579">
        <f t="shared" si="48"/>
        <v>0</v>
      </c>
      <c r="J239" s="580">
        <f t="shared" si="48"/>
        <v>0</v>
      </c>
      <c r="K239" s="1570" t="str">
        <f t="shared" si="33"/>
        <v/>
      </c>
      <c r="L239" s="1399"/>
    </row>
    <row r="240" spans="1:26" ht="18.75" hidden="1" customHeight="1">
      <c r="A240" s="9">
        <v>355</v>
      </c>
      <c r="B240" s="1269"/>
      <c r="C240" s="1232">
        <v>2910</v>
      </c>
      <c r="D240" s="1270" t="s">
        <v>2179</v>
      </c>
      <c r="E240" s="623">
        <f t="shared" ref="E240:J247" si="49">SUMIF($C$603:$C$12272,$C240,E$603:E$12272)</f>
        <v>0</v>
      </c>
      <c r="F240" s="631">
        <f t="shared" si="49"/>
        <v>0</v>
      </c>
      <c r="G240" s="581">
        <f t="shared" si="49"/>
        <v>0</v>
      </c>
      <c r="H240" s="582">
        <f t="shared" si="49"/>
        <v>0</v>
      </c>
      <c r="I240" s="582">
        <f t="shared" si="49"/>
        <v>0</v>
      </c>
      <c r="J240" s="583">
        <f t="shared" si="49"/>
        <v>0</v>
      </c>
      <c r="K240" s="1570" t="str">
        <f t="shared" si="33"/>
        <v/>
      </c>
      <c r="L240" s="1399"/>
      <c r="M240" s="353"/>
      <c r="N240" s="353"/>
      <c r="O240" s="353"/>
      <c r="P240" s="353"/>
      <c r="Q240" s="353"/>
      <c r="R240" s="353"/>
      <c r="S240" s="353"/>
      <c r="T240" s="353"/>
      <c r="U240" s="353"/>
      <c r="V240" s="353"/>
      <c r="W240" s="353"/>
      <c r="X240" s="353"/>
      <c r="Y240" s="353"/>
      <c r="Z240" s="353"/>
    </row>
    <row r="241" spans="1:26" hidden="1">
      <c r="A241" s="9">
        <v>375</v>
      </c>
      <c r="B241" s="1269"/>
      <c r="C241" s="1256">
        <v>2920</v>
      </c>
      <c r="D241" s="1271" t="s">
        <v>2178</v>
      </c>
      <c r="E241" s="637">
        <f t="shared" si="49"/>
        <v>0</v>
      </c>
      <c r="F241" s="638">
        <f t="shared" si="49"/>
        <v>0</v>
      </c>
      <c r="G241" s="596">
        <f t="shared" si="49"/>
        <v>0</v>
      </c>
      <c r="H241" s="597">
        <f t="shared" si="49"/>
        <v>0</v>
      </c>
      <c r="I241" s="597">
        <f t="shared" si="49"/>
        <v>0</v>
      </c>
      <c r="J241" s="598">
        <f t="shared" si="49"/>
        <v>0</v>
      </c>
      <c r="K241" s="1570" t="str">
        <f t="shared" si="33"/>
        <v/>
      </c>
      <c r="L241" s="1399"/>
      <c r="M241" s="353"/>
      <c r="N241" s="353"/>
      <c r="O241" s="353"/>
      <c r="P241" s="353"/>
      <c r="Q241" s="353"/>
      <c r="R241" s="353"/>
      <c r="S241" s="353"/>
      <c r="T241" s="353"/>
      <c r="U241" s="353"/>
      <c r="V241" s="353"/>
      <c r="W241" s="353"/>
      <c r="X241" s="353"/>
      <c r="Y241" s="353"/>
      <c r="Z241" s="353"/>
    </row>
    <row r="242" spans="1:26" ht="31.5" hidden="1">
      <c r="A242" s="9">
        <v>375</v>
      </c>
      <c r="B242" s="1269"/>
      <c r="C242" s="1256">
        <v>2969</v>
      </c>
      <c r="D242" s="1271" t="s">
        <v>940</v>
      </c>
      <c r="E242" s="637">
        <f t="shared" si="49"/>
        <v>0</v>
      </c>
      <c r="F242" s="638">
        <f t="shared" si="49"/>
        <v>0</v>
      </c>
      <c r="G242" s="596">
        <f t="shared" si="49"/>
        <v>0</v>
      </c>
      <c r="H242" s="597">
        <f t="shared" si="49"/>
        <v>0</v>
      </c>
      <c r="I242" s="597">
        <f t="shared" si="49"/>
        <v>0</v>
      </c>
      <c r="J242" s="598">
        <f t="shared" si="49"/>
        <v>0</v>
      </c>
      <c r="K242" s="1570" t="str">
        <f t="shared" si="33"/>
        <v/>
      </c>
      <c r="L242" s="1399"/>
      <c r="M242" s="353"/>
      <c r="N242" s="353"/>
      <c r="O242" s="353"/>
      <c r="P242" s="353"/>
      <c r="Q242" s="353"/>
      <c r="R242" s="353"/>
      <c r="S242" s="353"/>
      <c r="T242" s="353"/>
      <c r="U242" s="353"/>
      <c r="V242" s="353"/>
      <c r="W242" s="353"/>
      <c r="X242" s="353"/>
      <c r="Y242" s="353"/>
      <c r="Z242" s="353"/>
    </row>
    <row r="243" spans="1:26" ht="31.5" hidden="1">
      <c r="A243" s="9">
        <v>380</v>
      </c>
      <c r="B243" s="1269"/>
      <c r="C243" s="1272">
        <v>2970</v>
      </c>
      <c r="D243" s="1273" t="s">
        <v>941</v>
      </c>
      <c r="E243" s="641">
        <f t="shared" si="49"/>
        <v>0</v>
      </c>
      <c r="F243" s="642">
        <f t="shared" si="49"/>
        <v>0</v>
      </c>
      <c r="G243" s="602">
        <f t="shared" si="49"/>
        <v>0</v>
      </c>
      <c r="H243" s="603">
        <f t="shared" si="49"/>
        <v>0</v>
      </c>
      <c r="I243" s="603">
        <f t="shared" si="49"/>
        <v>0</v>
      </c>
      <c r="J243" s="604">
        <f t="shared" si="49"/>
        <v>0</v>
      </c>
      <c r="K243" s="1570" t="str">
        <f t="shared" si="33"/>
        <v/>
      </c>
      <c r="L243" s="1400"/>
    </row>
    <row r="244" spans="1:26" ht="18.75" hidden="1" customHeight="1">
      <c r="A244" s="9">
        <v>385</v>
      </c>
      <c r="B244" s="1269"/>
      <c r="C244" s="1260">
        <v>2989</v>
      </c>
      <c r="D244" s="1274" t="s">
        <v>942</v>
      </c>
      <c r="E244" s="639">
        <f t="shared" si="49"/>
        <v>0</v>
      </c>
      <c r="F244" s="640">
        <f t="shared" si="49"/>
        <v>0</v>
      </c>
      <c r="G244" s="599">
        <f t="shared" si="49"/>
        <v>0</v>
      </c>
      <c r="H244" s="600">
        <f t="shared" si="49"/>
        <v>0</v>
      </c>
      <c r="I244" s="600">
        <f t="shared" si="49"/>
        <v>0</v>
      </c>
      <c r="J244" s="601">
        <f t="shared" si="49"/>
        <v>0</v>
      </c>
      <c r="K244" s="1570" t="str">
        <f t="shared" si="33"/>
        <v/>
      </c>
      <c r="L244" s="1399"/>
    </row>
    <row r="245" spans="1:26" ht="31.5" hidden="1">
      <c r="A245" s="9">
        <v>390</v>
      </c>
      <c r="B245" s="1237"/>
      <c r="C245" s="1254">
        <v>2990</v>
      </c>
      <c r="D245" s="1275" t="s">
        <v>2180</v>
      </c>
      <c r="E245" s="635">
        <f t="shared" si="49"/>
        <v>0</v>
      </c>
      <c r="F245" s="636">
        <f t="shared" si="49"/>
        <v>0</v>
      </c>
      <c r="G245" s="593">
        <f t="shared" si="49"/>
        <v>0</v>
      </c>
      <c r="H245" s="594">
        <f t="shared" si="49"/>
        <v>0</v>
      </c>
      <c r="I245" s="594">
        <f t="shared" si="49"/>
        <v>0</v>
      </c>
      <c r="J245" s="595">
        <f t="shared" si="49"/>
        <v>0</v>
      </c>
      <c r="K245" s="1570" t="str">
        <f t="shared" si="33"/>
        <v/>
      </c>
      <c r="L245" s="1399"/>
    </row>
    <row r="246" spans="1:26" ht="18.75" hidden="1" customHeight="1">
      <c r="A246" s="9">
        <v>390</v>
      </c>
      <c r="B246" s="1237"/>
      <c r="C246" s="1254">
        <v>2991</v>
      </c>
      <c r="D246" s="1275" t="s">
        <v>943</v>
      </c>
      <c r="E246" s="635">
        <f t="shared" si="49"/>
        <v>0</v>
      </c>
      <c r="F246" s="636">
        <f t="shared" si="49"/>
        <v>0</v>
      </c>
      <c r="G246" s="593">
        <f t="shared" si="49"/>
        <v>0</v>
      </c>
      <c r="H246" s="594">
        <f t="shared" si="49"/>
        <v>0</v>
      </c>
      <c r="I246" s="594">
        <f t="shared" si="49"/>
        <v>0</v>
      </c>
      <c r="J246" s="595">
        <f t="shared" si="49"/>
        <v>0</v>
      </c>
      <c r="K246" s="1570" t="str">
        <f t="shared" si="33"/>
        <v/>
      </c>
      <c r="L246" s="1399"/>
    </row>
    <row r="247" spans="1:26" ht="18.75" hidden="1" customHeight="1">
      <c r="A247" s="9">
        <v>395</v>
      </c>
      <c r="B247" s="1237"/>
      <c r="C247" s="1234">
        <v>2992</v>
      </c>
      <c r="D247" s="1276" t="s">
        <v>944</v>
      </c>
      <c r="E247" s="629">
        <f t="shared" si="49"/>
        <v>0</v>
      </c>
      <c r="F247" s="632">
        <f t="shared" si="49"/>
        <v>0</v>
      </c>
      <c r="G247" s="584">
        <f t="shared" si="49"/>
        <v>0</v>
      </c>
      <c r="H247" s="585">
        <f t="shared" si="49"/>
        <v>0</v>
      </c>
      <c r="I247" s="585">
        <f t="shared" si="49"/>
        <v>0</v>
      </c>
      <c r="J247" s="586">
        <f t="shared" si="49"/>
        <v>0</v>
      </c>
      <c r="K247" s="1570" t="str">
        <f t="shared" si="33"/>
        <v/>
      </c>
      <c r="L247" s="1399"/>
    </row>
    <row r="248" spans="1:26" s="353" customFormat="1" ht="18.75" hidden="1" customHeight="1">
      <c r="A248" s="467">
        <v>397</v>
      </c>
      <c r="B248" s="1230">
        <v>3300</v>
      </c>
      <c r="C248" s="1277" t="s">
        <v>945</v>
      </c>
      <c r="D248" s="1396"/>
      <c r="E248" s="465">
        <f t="shared" ref="E248:J248" si="50">SUMIF($B$603:$B$12272,$B248,E$603:E$12272)</f>
        <v>0</v>
      </c>
      <c r="F248" s="466">
        <f t="shared" si="50"/>
        <v>0</v>
      </c>
      <c r="G248" s="578">
        <f t="shared" si="50"/>
        <v>0</v>
      </c>
      <c r="H248" s="579">
        <f t="shared" si="50"/>
        <v>0</v>
      </c>
      <c r="I248" s="579">
        <f t="shared" si="50"/>
        <v>0</v>
      </c>
      <c r="J248" s="580">
        <f t="shared" si="50"/>
        <v>0</v>
      </c>
      <c r="K248" s="1570" t="str">
        <f t="shared" si="33"/>
        <v/>
      </c>
      <c r="L248" s="1399" t="s">
        <v>1407</v>
      </c>
      <c r="M248" s="351"/>
      <c r="N248" s="351"/>
      <c r="O248" s="351"/>
      <c r="P248" s="351"/>
      <c r="Q248" s="351"/>
      <c r="R248" s="351"/>
      <c r="S248" s="351"/>
      <c r="T248" s="351"/>
      <c r="U248" s="351"/>
      <c r="V248" s="351"/>
      <c r="W248" s="351"/>
      <c r="X248" s="351"/>
      <c r="Y248" s="351"/>
      <c r="Z248" s="351"/>
    </row>
    <row r="249" spans="1:26" ht="18.75" hidden="1" customHeight="1">
      <c r="A249" s="7">
        <v>398</v>
      </c>
      <c r="B249" s="1236"/>
      <c r="C249" s="1232">
        <v>3301</v>
      </c>
      <c r="D249" s="1278" t="s">
        <v>946</v>
      </c>
      <c r="E249" s="623">
        <f t="shared" ref="E249:J254" si="51">SUMIF($C$603:$C$12272,$C249,E$603:E$12272)</f>
        <v>0</v>
      </c>
      <c r="F249" s="631">
        <f t="shared" si="51"/>
        <v>0</v>
      </c>
      <c r="G249" s="581">
        <f t="shared" si="51"/>
        <v>0</v>
      </c>
      <c r="H249" s="582">
        <f t="shared" si="51"/>
        <v>0</v>
      </c>
      <c r="I249" s="582">
        <f t="shared" si="51"/>
        <v>0</v>
      </c>
      <c r="J249" s="583">
        <f t="shared" si="51"/>
        <v>0</v>
      </c>
      <c r="K249" s="1570" t="str">
        <f t="shared" si="33"/>
        <v/>
      </c>
      <c r="L249" s="1399" t="s">
        <v>1408</v>
      </c>
    </row>
    <row r="250" spans="1:26" ht="18.75" hidden="1" customHeight="1">
      <c r="A250" s="7">
        <v>399</v>
      </c>
      <c r="B250" s="1236"/>
      <c r="C250" s="1238">
        <v>3302</v>
      </c>
      <c r="D250" s="1279" t="s">
        <v>1048</v>
      </c>
      <c r="E250" s="625">
        <f t="shared" si="51"/>
        <v>0</v>
      </c>
      <c r="F250" s="633">
        <f t="shared" si="51"/>
        <v>0</v>
      </c>
      <c r="G250" s="587">
        <f t="shared" si="51"/>
        <v>0</v>
      </c>
      <c r="H250" s="588">
        <f t="shared" si="51"/>
        <v>0</v>
      </c>
      <c r="I250" s="588">
        <f t="shared" si="51"/>
        <v>0</v>
      </c>
      <c r="J250" s="589">
        <f t="shared" si="51"/>
        <v>0</v>
      </c>
      <c r="K250" s="1570" t="str">
        <f t="shared" si="33"/>
        <v/>
      </c>
      <c r="L250" s="1399" t="s">
        <v>1409</v>
      </c>
      <c r="M250" s="353"/>
      <c r="N250" s="353"/>
      <c r="O250" s="353"/>
      <c r="P250" s="353"/>
      <c r="Q250" s="353"/>
      <c r="R250" s="353"/>
      <c r="S250" s="353"/>
      <c r="T250" s="353"/>
      <c r="U250" s="353"/>
      <c r="V250" s="353"/>
      <c r="W250" s="353"/>
      <c r="X250" s="353"/>
      <c r="Y250" s="353"/>
      <c r="Z250" s="353"/>
    </row>
    <row r="251" spans="1:26" ht="18.75" hidden="1" customHeight="1">
      <c r="A251" s="7">
        <v>400</v>
      </c>
      <c r="B251" s="1236"/>
      <c r="C251" s="1238">
        <v>3303</v>
      </c>
      <c r="D251" s="1279" t="s">
        <v>947</v>
      </c>
      <c r="E251" s="625">
        <f t="shared" si="51"/>
        <v>0</v>
      </c>
      <c r="F251" s="633">
        <f t="shared" si="51"/>
        <v>0</v>
      </c>
      <c r="G251" s="587">
        <f t="shared" si="51"/>
        <v>0</v>
      </c>
      <c r="H251" s="588">
        <f t="shared" si="51"/>
        <v>0</v>
      </c>
      <c r="I251" s="588">
        <f t="shared" si="51"/>
        <v>0</v>
      </c>
      <c r="J251" s="589">
        <f t="shared" si="51"/>
        <v>0</v>
      </c>
      <c r="K251" s="1570" t="str">
        <f t="shared" si="33"/>
        <v/>
      </c>
      <c r="L251" s="1399" t="s">
        <v>1410</v>
      </c>
    </row>
    <row r="252" spans="1:26" ht="18.75" hidden="1" customHeight="1">
      <c r="A252" s="7">
        <v>401</v>
      </c>
      <c r="B252" s="1236"/>
      <c r="C252" s="1238">
        <v>3304</v>
      </c>
      <c r="D252" s="1279" t="s">
        <v>948</v>
      </c>
      <c r="E252" s="625">
        <f t="shared" si="51"/>
        <v>0</v>
      </c>
      <c r="F252" s="633">
        <f t="shared" si="51"/>
        <v>0</v>
      </c>
      <c r="G252" s="587">
        <f t="shared" si="51"/>
        <v>0</v>
      </c>
      <c r="H252" s="588">
        <f t="shared" si="51"/>
        <v>0</v>
      </c>
      <c r="I252" s="588">
        <f t="shared" si="51"/>
        <v>0</v>
      </c>
      <c r="J252" s="589">
        <f t="shared" si="51"/>
        <v>0</v>
      </c>
      <c r="K252" s="1570" t="str">
        <f t="shared" si="33"/>
        <v/>
      </c>
      <c r="L252" s="1399" t="s">
        <v>1411</v>
      </c>
    </row>
    <row r="253" spans="1:26" ht="18.75" hidden="1" customHeight="1">
      <c r="A253" s="7">
        <v>402</v>
      </c>
      <c r="B253" s="1236"/>
      <c r="C253" s="1238">
        <v>3305</v>
      </c>
      <c r="D253" s="1279" t="s">
        <v>949</v>
      </c>
      <c r="E253" s="625">
        <f t="shared" si="51"/>
        <v>0</v>
      </c>
      <c r="F253" s="633">
        <f t="shared" si="51"/>
        <v>0</v>
      </c>
      <c r="G253" s="587">
        <f t="shared" si="51"/>
        <v>0</v>
      </c>
      <c r="H253" s="588">
        <f t="shared" si="51"/>
        <v>0</v>
      </c>
      <c r="I253" s="588">
        <f t="shared" si="51"/>
        <v>0</v>
      </c>
      <c r="J253" s="589">
        <f t="shared" si="51"/>
        <v>0</v>
      </c>
      <c r="K253" s="1570" t="str">
        <f t="shared" si="33"/>
        <v/>
      </c>
      <c r="L253" s="1399" t="s">
        <v>1412</v>
      </c>
    </row>
    <row r="254" spans="1:26" s="353" customFormat="1" ht="31.5" hidden="1">
      <c r="A254" s="18">
        <v>404</v>
      </c>
      <c r="B254" s="1236"/>
      <c r="C254" s="1234">
        <v>3306</v>
      </c>
      <c r="D254" s="1280" t="s">
        <v>1762</v>
      </c>
      <c r="E254" s="629">
        <f t="shared" si="51"/>
        <v>0</v>
      </c>
      <c r="F254" s="632">
        <f t="shared" si="51"/>
        <v>0</v>
      </c>
      <c r="G254" s="584">
        <f t="shared" si="51"/>
        <v>0</v>
      </c>
      <c r="H254" s="585">
        <f t="shared" si="51"/>
        <v>0</v>
      </c>
      <c r="I254" s="585">
        <f t="shared" si="51"/>
        <v>0</v>
      </c>
      <c r="J254" s="586">
        <f t="shared" si="51"/>
        <v>0</v>
      </c>
      <c r="K254" s="1570" t="str">
        <f t="shared" ref="K254:K300" si="52">(IF($E254&lt;&gt;0,$K$2,IF($F254&lt;&gt;0,$K$2,IF($G254&lt;&gt;0,$K$2,IF($H254&lt;&gt;0,$K$2,IF($I254&lt;&gt;0,$K$2,IF($J254&lt;&gt;0,$K$2,"")))))))</f>
        <v/>
      </c>
      <c r="L254" s="1399" t="s">
        <v>1413</v>
      </c>
      <c r="M254" s="351"/>
      <c r="N254" s="351"/>
      <c r="O254" s="351"/>
      <c r="P254" s="351"/>
      <c r="Q254" s="351"/>
      <c r="R254" s="351"/>
      <c r="S254" s="351"/>
      <c r="T254" s="351"/>
      <c r="U254" s="351"/>
      <c r="V254" s="351"/>
      <c r="W254" s="351"/>
      <c r="X254" s="351"/>
      <c r="Y254" s="351"/>
      <c r="Z254" s="351"/>
    </row>
    <row r="255" spans="1:26" s="353" customFormat="1" ht="18.75" hidden="1" customHeight="1">
      <c r="A255" s="18">
        <v>404</v>
      </c>
      <c r="B255" s="1230">
        <v>3900</v>
      </c>
      <c r="C255" s="2196" t="s">
        <v>950</v>
      </c>
      <c r="D255" s="2196"/>
      <c r="E255" s="465">
        <f t="shared" ref="E255:J258" si="53">SUMIF($B$603:$B$12272,$B255,E$603:E$12272)</f>
        <v>0</v>
      </c>
      <c r="F255" s="466">
        <f t="shared" si="53"/>
        <v>0</v>
      </c>
      <c r="G255" s="578">
        <f t="shared" si="53"/>
        <v>0</v>
      </c>
      <c r="H255" s="579">
        <f t="shared" si="53"/>
        <v>0</v>
      </c>
      <c r="I255" s="579">
        <f t="shared" si="53"/>
        <v>0</v>
      </c>
      <c r="J255" s="580">
        <f t="shared" si="53"/>
        <v>0</v>
      </c>
      <c r="K255" s="1570" t="str">
        <f t="shared" si="52"/>
        <v/>
      </c>
      <c r="L255" s="1399" t="s">
        <v>1414</v>
      </c>
      <c r="M255" s="351"/>
      <c r="N255" s="351"/>
      <c r="O255" s="351"/>
      <c r="P255" s="351"/>
      <c r="Q255" s="351"/>
      <c r="R255" s="351"/>
      <c r="S255" s="351"/>
      <c r="T255" s="351"/>
      <c r="U255" s="351"/>
      <c r="V255" s="351"/>
      <c r="W255" s="351"/>
      <c r="X255" s="351"/>
      <c r="Y255" s="351"/>
      <c r="Z255" s="351"/>
    </row>
    <row r="256" spans="1:26" s="353" customFormat="1" ht="18.75" hidden="1" customHeight="1">
      <c r="A256" s="8">
        <v>440</v>
      </c>
      <c r="B256" s="1230">
        <v>4000</v>
      </c>
      <c r="C256" s="2196" t="s">
        <v>951</v>
      </c>
      <c r="D256" s="2196"/>
      <c r="E256" s="465">
        <f t="shared" si="53"/>
        <v>0</v>
      </c>
      <c r="F256" s="466">
        <f t="shared" si="53"/>
        <v>0</v>
      </c>
      <c r="G256" s="578">
        <f t="shared" si="53"/>
        <v>0</v>
      </c>
      <c r="H256" s="579">
        <f t="shared" si="53"/>
        <v>0</v>
      </c>
      <c r="I256" s="579">
        <f t="shared" si="53"/>
        <v>0</v>
      </c>
      <c r="J256" s="580">
        <f t="shared" si="53"/>
        <v>0</v>
      </c>
      <c r="K256" s="1570" t="str">
        <f t="shared" si="52"/>
        <v/>
      </c>
      <c r="L256" s="1399" t="s">
        <v>1415</v>
      </c>
    </row>
    <row r="257" spans="1:26" s="353" customFormat="1" ht="18.75" hidden="1" customHeight="1">
      <c r="A257" s="8">
        <v>450</v>
      </c>
      <c r="B257" s="1230">
        <v>4100</v>
      </c>
      <c r="C257" s="2196" t="s">
        <v>952</v>
      </c>
      <c r="D257" s="2196"/>
      <c r="E257" s="465">
        <f t="shared" si="53"/>
        <v>0</v>
      </c>
      <c r="F257" s="466">
        <f t="shared" si="53"/>
        <v>0</v>
      </c>
      <c r="G257" s="578">
        <f t="shared" si="53"/>
        <v>0</v>
      </c>
      <c r="H257" s="579">
        <f t="shared" si="53"/>
        <v>0</v>
      </c>
      <c r="I257" s="579">
        <f t="shared" si="53"/>
        <v>0</v>
      </c>
      <c r="J257" s="580">
        <f t="shared" si="53"/>
        <v>0</v>
      </c>
      <c r="K257" s="1570" t="str">
        <f t="shared" si="52"/>
        <v/>
      </c>
      <c r="L257" s="1399" t="s">
        <v>1410</v>
      </c>
    </row>
    <row r="258" spans="1:26" s="353" customFormat="1" ht="18.75" customHeight="1">
      <c r="A258" s="8">
        <v>495</v>
      </c>
      <c r="B258" s="1230">
        <v>4200</v>
      </c>
      <c r="C258" s="2196" t="s">
        <v>953</v>
      </c>
      <c r="D258" s="2196"/>
      <c r="E258" s="465">
        <f t="shared" si="53"/>
        <v>960</v>
      </c>
      <c r="F258" s="466">
        <f t="shared" si="53"/>
        <v>960</v>
      </c>
      <c r="G258" s="578">
        <f t="shared" si="53"/>
        <v>960</v>
      </c>
      <c r="H258" s="579">
        <f t="shared" si="53"/>
        <v>0</v>
      </c>
      <c r="I258" s="579">
        <f t="shared" si="53"/>
        <v>0</v>
      </c>
      <c r="J258" s="580">
        <f t="shared" si="53"/>
        <v>0</v>
      </c>
      <c r="K258" s="1570">
        <f t="shared" si="52"/>
        <v>1</v>
      </c>
      <c r="L258" s="1399" t="s">
        <v>1416</v>
      </c>
    </row>
    <row r="259" spans="1:26" ht="18.75" hidden="1" customHeight="1">
      <c r="A259" s="9">
        <v>500</v>
      </c>
      <c r="B259" s="1281"/>
      <c r="C259" s="1232">
        <v>4201</v>
      </c>
      <c r="D259" s="1233" t="s">
        <v>954</v>
      </c>
      <c r="E259" s="623">
        <f t="shared" ref="E259:J264" si="54">SUMIF($C$603:$C$12272,$C259,E$603:E$12272)</f>
        <v>0</v>
      </c>
      <c r="F259" s="631">
        <f t="shared" si="54"/>
        <v>0</v>
      </c>
      <c r="G259" s="581">
        <f t="shared" si="54"/>
        <v>0</v>
      </c>
      <c r="H259" s="582">
        <f t="shared" si="54"/>
        <v>0</v>
      </c>
      <c r="I259" s="582">
        <f t="shared" si="54"/>
        <v>0</v>
      </c>
      <c r="J259" s="583">
        <f t="shared" si="54"/>
        <v>0</v>
      </c>
      <c r="K259" s="1570" t="str">
        <f t="shared" si="52"/>
        <v/>
      </c>
      <c r="L259" s="1399" t="s">
        <v>1412</v>
      </c>
      <c r="M259" s="353"/>
      <c r="N259" s="353"/>
      <c r="O259" s="353"/>
      <c r="P259" s="353"/>
      <c r="Q259" s="353"/>
      <c r="R259" s="353"/>
      <c r="S259" s="353"/>
      <c r="T259" s="353"/>
      <c r="U259" s="353"/>
      <c r="V259" s="353"/>
      <c r="W259" s="353"/>
      <c r="X259" s="353"/>
      <c r="Y259" s="353"/>
      <c r="Z259" s="353"/>
    </row>
    <row r="260" spans="1:26" ht="18.75" hidden="1" customHeight="1">
      <c r="A260" s="9">
        <v>505</v>
      </c>
      <c r="B260" s="1281"/>
      <c r="C260" s="1238">
        <v>4202</v>
      </c>
      <c r="D260" s="1282" t="s">
        <v>955</v>
      </c>
      <c r="E260" s="625">
        <f t="shared" si="54"/>
        <v>0</v>
      </c>
      <c r="F260" s="633">
        <f t="shared" si="54"/>
        <v>0</v>
      </c>
      <c r="G260" s="587">
        <f t="shared" si="54"/>
        <v>0</v>
      </c>
      <c r="H260" s="588">
        <f t="shared" si="54"/>
        <v>0</v>
      </c>
      <c r="I260" s="588">
        <f t="shared" si="54"/>
        <v>0</v>
      </c>
      <c r="J260" s="589">
        <f t="shared" si="54"/>
        <v>0</v>
      </c>
      <c r="K260" s="1570" t="str">
        <f t="shared" si="52"/>
        <v/>
      </c>
      <c r="L260" s="1399" t="s">
        <v>1417</v>
      </c>
      <c r="M260" s="353"/>
      <c r="N260" s="353"/>
      <c r="O260" s="353"/>
      <c r="P260" s="353"/>
      <c r="Q260" s="353"/>
      <c r="R260" s="353"/>
      <c r="S260" s="353"/>
      <c r="T260" s="353"/>
      <c r="U260" s="353"/>
      <c r="V260" s="353"/>
      <c r="W260" s="353"/>
      <c r="X260" s="353"/>
      <c r="Y260" s="353"/>
      <c r="Z260" s="353"/>
    </row>
    <row r="261" spans="1:26" ht="18.75" hidden="1" customHeight="1">
      <c r="A261" s="9">
        <v>510</v>
      </c>
      <c r="B261" s="1281"/>
      <c r="C261" s="1238">
        <v>4214</v>
      </c>
      <c r="D261" s="1282" t="s">
        <v>956</v>
      </c>
      <c r="E261" s="625">
        <f t="shared" si="54"/>
        <v>0</v>
      </c>
      <c r="F261" s="633">
        <f t="shared" si="54"/>
        <v>0</v>
      </c>
      <c r="G261" s="587">
        <f t="shared" si="54"/>
        <v>0</v>
      </c>
      <c r="H261" s="588">
        <f t="shared" si="54"/>
        <v>0</v>
      </c>
      <c r="I261" s="588">
        <f t="shared" si="54"/>
        <v>0</v>
      </c>
      <c r="J261" s="589">
        <f t="shared" si="54"/>
        <v>0</v>
      </c>
      <c r="K261" s="1570" t="str">
        <f t="shared" si="52"/>
        <v/>
      </c>
      <c r="L261" s="1399"/>
    </row>
    <row r="262" spans="1:26" ht="18.75" hidden="1" customHeight="1">
      <c r="A262" s="9">
        <v>515</v>
      </c>
      <c r="B262" s="1281"/>
      <c r="C262" s="1238">
        <v>4217</v>
      </c>
      <c r="D262" s="1282" t="s">
        <v>957</v>
      </c>
      <c r="E262" s="625">
        <f t="shared" si="54"/>
        <v>0</v>
      </c>
      <c r="F262" s="633">
        <f t="shared" si="54"/>
        <v>0</v>
      </c>
      <c r="G262" s="587">
        <f t="shared" si="54"/>
        <v>0</v>
      </c>
      <c r="H262" s="588">
        <f t="shared" si="54"/>
        <v>0</v>
      </c>
      <c r="I262" s="588">
        <f t="shared" si="54"/>
        <v>0</v>
      </c>
      <c r="J262" s="589">
        <f t="shared" si="54"/>
        <v>0</v>
      </c>
      <c r="K262" s="1570" t="str">
        <f t="shared" si="52"/>
        <v/>
      </c>
      <c r="L262" s="1399" t="s">
        <v>1418</v>
      </c>
    </row>
    <row r="263" spans="1:26" ht="18.75" hidden="1" customHeight="1">
      <c r="A263" s="9">
        <v>520</v>
      </c>
      <c r="B263" s="1281"/>
      <c r="C263" s="1238">
        <v>4218</v>
      </c>
      <c r="D263" s="1239" t="s">
        <v>958</v>
      </c>
      <c r="E263" s="625">
        <f t="shared" si="54"/>
        <v>0</v>
      </c>
      <c r="F263" s="633">
        <f t="shared" si="54"/>
        <v>0</v>
      </c>
      <c r="G263" s="587">
        <f t="shared" si="54"/>
        <v>0</v>
      </c>
      <c r="H263" s="588">
        <f t="shared" si="54"/>
        <v>0</v>
      </c>
      <c r="I263" s="588">
        <f t="shared" si="54"/>
        <v>0</v>
      </c>
      <c r="J263" s="589">
        <f t="shared" si="54"/>
        <v>0</v>
      </c>
      <c r="K263" s="1570" t="str">
        <f t="shared" si="52"/>
        <v/>
      </c>
      <c r="L263" s="1399" t="s">
        <v>1410</v>
      </c>
    </row>
    <row r="264" spans="1:26" ht="18.75" customHeight="1">
      <c r="A264" s="9">
        <v>525</v>
      </c>
      <c r="B264" s="1281"/>
      <c r="C264" s="1234">
        <v>4219</v>
      </c>
      <c r="D264" s="1266" t="s">
        <v>959</v>
      </c>
      <c r="E264" s="629">
        <f t="shared" si="54"/>
        <v>960</v>
      </c>
      <c r="F264" s="632">
        <f t="shared" si="54"/>
        <v>960</v>
      </c>
      <c r="G264" s="584">
        <f t="shared" si="54"/>
        <v>960</v>
      </c>
      <c r="H264" s="585">
        <f t="shared" si="54"/>
        <v>0</v>
      </c>
      <c r="I264" s="585">
        <f t="shared" si="54"/>
        <v>0</v>
      </c>
      <c r="J264" s="586">
        <f t="shared" si="54"/>
        <v>0</v>
      </c>
      <c r="K264" s="1570">
        <f t="shared" si="52"/>
        <v>1</v>
      </c>
      <c r="L264" s="1399"/>
    </row>
    <row r="265" spans="1:26" s="353" customFormat="1" ht="18.75" hidden="1" customHeight="1">
      <c r="A265" s="8">
        <v>635</v>
      </c>
      <c r="B265" s="1230">
        <v>4300</v>
      </c>
      <c r="C265" s="2196" t="s">
        <v>1766</v>
      </c>
      <c r="D265" s="2196"/>
      <c r="E265" s="465">
        <f t="shared" ref="E265:J265" si="55">SUMIF($B$603:$B$12272,$B265,E$603:E$12272)</f>
        <v>0</v>
      </c>
      <c r="F265" s="466">
        <f t="shared" si="55"/>
        <v>0</v>
      </c>
      <c r="G265" s="578">
        <f t="shared" si="55"/>
        <v>0</v>
      </c>
      <c r="H265" s="579">
        <f t="shared" si="55"/>
        <v>0</v>
      </c>
      <c r="I265" s="579">
        <f t="shared" si="55"/>
        <v>0</v>
      </c>
      <c r="J265" s="580">
        <f t="shared" si="55"/>
        <v>0</v>
      </c>
      <c r="K265" s="1570" t="str">
        <f t="shared" si="52"/>
        <v/>
      </c>
      <c r="L265" s="1399" t="s">
        <v>1407</v>
      </c>
      <c r="M265" s="351"/>
      <c r="N265" s="351"/>
      <c r="O265" s="351"/>
      <c r="P265" s="351"/>
      <c r="Q265" s="351"/>
      <c r="R265" s="351"/>
      <c r="S265" s="351"/>
      <c r="T265" s="351"/>
      <c r="U265" s="351"/>
      <c r="V265" s="351"/>
      <c r="W265" s="351"/>
      <c r="X265" s="351"/>
      <c r="Y265" s="351"/>
      <c r="Z265" s="351"/>
    </row>
    <row r="266" spans="1:26" ht="18.75" hidden="1" customHeight="1">
      <c r="A266" s="9">
        <v>640</v>
      </c>
      <c r="B266" s="1281"/>
      <c r="C266" s="1232">
        <v>4301</v>
      </c>
      <c r="D266" s="1251" t="s">
        <v>960</v>
      </c>
      <c r="E266" s="623">
        <f t="shared" ref="E266:J268" si="56">SUMIF($C$603:$C$12272,$C266,E$603:E$12272)</f>
        <v>0</v>
      </c>
      <c r="F266" s="631">
        <f t="shared" si="56"/>
        <v>0</v>
      </c>
      <c r="G266" s="581">
        <f t="shared" si="56"/>
        <v>0</v>
      </c>
      <c r="H266" s="582">
        <f t="shared" si="56"/>
        <v>0</v>
      </c>
      <c r="I266" s="582">
        <f t="shared" si="56"/>
        <v>0</v>
      </c>
      <c r="J266" s="583">
        <f t="shared" si="56"/>
        <v>0</v>
      </c>
      <c r="K266" s="1570" t="str">
        <f t="shared" si="52"/>
        <v/>
      </c>
      <c r="L266" s="1399" t="s">
        <v>1410</v>
      </c>
    </row>
    <row r="267" spans="1:26" ht="18.75" hidden="1" customHeight="1">
      <c r="A267" s="9">
        <v>645</v>
      </c>
      <c r="B267" s="1281"/>
      <c r="C267" s="1238">
        <v>4302</v>
      </c>
      <c r="D267" s="1282" t="s">
        <v>961</v>
      </c>
      <c r="E267" s="625">
        <f t="shared" si="56"/>
        <v>0</v>
      </c>
      <c r="F267" s="633">
        <f t="shared" si="56"/>
        <v>0</v>
      </c>
      <c r="G267" s="587">
        <f t="shared" si="56"/>
        <v>0</v>
      </c>
      <c r="H267" s="588">
        <f t="shared" si="56"/>
        <v>0</v>
      </c>
      <c r="I267" s="588">
        <f t="shared" si="56"/>
        <v>0</v>
      </c>
      <c r="J267" s="589">
        <f t="shared" si="56"/>
        <v>0</v>
      </c>
      <c r="K267" s="1570" t="str">
        <f t="shared" si="52"/>
        <v/>
      </c>
      <c r="L267" s="1399" t="s">
        <v>1420</v>
      </c>
      <c r="M267" s="353"/>
      <c r="N267" s="353"/>
      <c r="O267" s="353"/>
      <c r="P267" s="353"/>
      <c r="Q267" s="353"/>
      <c r="R267" s="353"/>
      <c r="S267" s="353"/>
      <c r="T267" s="353"/>
      <c r="U267" s="353"/>
      <c r="V267" s="353"/>
      <c r="W267" s="353"/>
      <c r="X267" s="353"/>
      <c r="Y267" s="353"/>
      <c r="Z267" s="353"/>
    </row>
    <row r="268" spans="1:26" ht="18.75" hidden="1" customHeight="1">
      <c r="A268" s="9">
        <v>650</v>
      </c>
      <c r="B268" s="1281"/>
      <c r="C268" s="1234">
        <v>4309</v>
      </c>
      <c r="D268" s="1242" t="s">
        <v>962</v>
      </c>
      <c r="E268" s="629">
        <f t="shared" si="56"/>
        <v>0</v>
      </c>
      <c r="F268" s="632">
        <f t="shared" si="56"/>
        <v>0</v>
      </c>
      <c r="G268" s="584">
        <f t="shared" si="56"/>
        <v>0</v>
      </c>
      <c r="H268" s="585">
        <f t="shared" si="56"/>
        <v>0</v>
      </c>
      <c r="I268" s="585">
        <f t="shared" si="56"/>
        <v>0</v>
      </c>
      <c r="J268" s="586">
        <f t="shared" si="56"/>
        <v>0</v>
      </c>
      <c r="K268" s="1570" t="str">
        <f t="shared" si="52"/>
        <v/>
      </c>
      <c r="L268" s="1399" t="s">
        <v>1422</v>
      </c>
    </row>
    <row r="269" spans="1:26" s="353" customFormat="1" ht="18.75" hidden="1" customHeight="1">
      <c r="A269" s="8">
        <v>655</v>
      </c>
      <c r="B269" s="1230">
        <v>4400</v>
      </c>
      <c r="C269" s="2196" t="s">
        <v>1763</v>
      </c>
      <c r="D269" s="2196"/>
      <c r="E269" s="465">
        <f t="shared" ref="E269:J272" si="57">SUMIF($B$603:$B$12272,$B269,E$603:E$12272)</f>
        <v>0</v>
      </c>
      <c r="F269" s="466">
        <f t="shared" si="57"/>
        <v>0</v>
      </c>
      <c r="G269" s="578">
        <f t="shared" si="57"/>
        <v>0</v>
      </c>
      <c r="H269" s="579">
        <f t="shared" si="57"/>
        <v>0</v>
      </c>
      <c r="I269" s="579">
        <f t="shared" si="57"/>
        <v>0</v>
      </c>
      <c r="J269" s="580">
        <f t="shared" si="57"/>
        <v>0</v>
      </c>
      <c r="K269" s="1570" t="str">
        <f t="shared" si="52"/>
        <v/>
      </c>
      <c r="L269" s="1399" t="s">
        <v>1419</v>
      </c>
      <c r="M269" s="351"/>
      <c r="N269" s="351"/>
      <c r="O269" s="351"/>
      <c r="P269" s="351"/>
      <c r="Q269" s="351"/>
      <c r="R269" s="351"/>
      <c r="S269" s="351"/>
      <c r="T269" s="351"/>
      <c r="U269" s="351"/>
      <c r="V269" s="351"/>
      <c r="W269" s="351"/>
      <c r="X269" s="351"/>
      <c r="Y269" s="351"/>
      <c r="Z269" s="351"/>
    </row>
    <row r="270" spans="1:26" s="353" customFormat="1" ht="18.75" hidden="1" customHeight="1">
      <c r="A270" s="8">
        <v>665</v>
      </c>
      <c r="B270" s="1230">
        <v>4500</v>
      </c>
      <c r="C270" s="2196" t="s">
        <v>1764</v>
      </c>
      <c r="D270" s="2196"/>
      <c r="E270" s="465">
        <f t="shared" si="57"/>
        <v>0</v>
      </c>
      <c r="F270" s="466">
        <f t="shared" si="57"/>
        <v>0</v>
      </c>
      <c r="G270" s="578">
        <f t="shared" si="57"/>
        <v>0</v>
      </c>
      <c r="H270" s="579">
        <f t="shared" si="57"/>
        <v>0</v>
      </c>
      <c r="I270" s="579">
        <f t="shared" si="57"/>
        <v>0</v>
      </c>
      <c r="J270" s="580">
        <f t="shared" si="57"/>
        <v>0</v>
      </c>
      <c r="K270" s="1570" t="str">
        <f t="shared" si="52"/>
        <v/>
      </c>
      <c r="L270" s="1399" t="s">
        <v>1423</v>
      </c>
      <c r="M270" s="351"/>
      <c r="N270" s="351"/>
      <c r="O270" s="351"/>
      <c r="P270" s="351"/>
      <c r="Q270" s="351"/>
      <c r="R270" s="351"/>
      <c r="S270" s="351"/>
      <c r="T270" s="351"/>
      <c r="U270" s="351"/>
      <c r="V270" s="351"/>
      <c r="W270" s="351"/>
      <c r="X270" s="351"/>
      <c r="Y270" s="351"/>
      <c r="Z270" s="351"/>
    </row>
    <row r="271" spans="1:26" s="353" customFormat="1" ht="18.75" hidden="1" customHeight="1">
      <c r="A271" s="8">
        <v>675</v>
      </c>
      <c r="B271" s="1230">
        <v>4600</v>
      </c>
      <c r="C271" s="2198" t="s">
        <v>963</v>
      </c>
      <c r="D271" s="2199"/>
      <c r="E271" s="465">
        <f t="shared" si="57"/>
        <v>0</v>
      </c>
      <c r="F271" s="466">
        <f t="shared" si="57"/>
        <v>0</v>
      </c>
      <c r="G271" s="578">
        <f t="shared" si="57"/>
        <v>0</v>
      </c>
      <c r="H271" s="579">
        <f t="shared" si="57"/>
        <v>0</v>
      </c>
      <c r="I271" s="579">
        <f t="shared" si="57"/>
        <v>0</v>
      </c>
      <c r="J271" s="580">
        <f t="shared" si="57"/>
        <v>0</v>
      </c>
      <c r="K271" s="1570" t="str">
        <f t="shared" si="52"/>
        <v/>
      </c>
      <c r="L271" s="1400" t="s">
        <v>1412</v>
      </c>
    </row>
    <row r="272" spans="1:26" s="353" customFormat="1" ht="18.75" hidden="1" customHeight="1">
      <c r="A272" s="8">
        <v>685</v>
      </c>
      <c r="B272" s="1230">
        <v>4900</v>
      </c>
      <c r="C272" s="2196" t="s">
        <v>584</v>
      </c>
      <c r="D272" s="2196"/>
      <c r="E272" s="465">
        <f t="shared" si="57"/>
        <v>0</v>
      </c>
      <c r="F272" s="466">
        <f t="shared" si="57"/>
        <v>0</v>
      </c>
      <c r="G272" s="578">
        <f t="shared" si="57"/>
        <v>0</v>
      </c>
      <c r="H272" s="579">
        <f t="shared" si="57"/>
        <v>0</v>
      </c>
      <c r="I272" s="579">
        <f t="shared" si="57"/>
        <v>0</v>
      </c>
      <c r="J272" s="580">
        <f t="shared" si="57"/>
        <v>0</v>
      </c>
      <c r="K272" s="1570" t="str">
        <f t="shared" si="52"/>
        <v/>
      </c>
      <c r="L272" s="1400"/>
    </row>
    <row r="273" spans="1:26" ht="18.75" hidden="1" customHeight="1">
      <c r="A273" s="9">
        <v>690</v>
      </c>
      <c r="B273" s="1281"/>
      <c r="C273" s="1232">
        <v>4901</v>
      </c>
      <c r="D273" s="1283" t="s">
        <v>585</v>
      </c>
      <c r="E273" s="623">
        <f t="shared" ref="E273:J274" si="58">SUMIF($C$603:$C$12272,$C273,E$603:E$12272)</f>
        <v>0</v>
      </c>
      <c r="F273" s="631">
        <f t="shared" si="58"/>
        <v>0</v>
      </c>
      <c r="G273" s="581">
        <f t="shared" si="58"/>
        <v>0</v>
      </c>
      <c r="H273" s="582">
        <f t="shared" si="58"/>
        <v>0</v>
      </c>
      <c r="I273" s="582">
        <f t="shared" si="58"/>
        <v>0</v>
      </c>
      <c r="J273" s="583">
        <f t="shared" si="58"/>
        <v>0</v>
      </c>
      <c r="K273" s="1570" t="str">
        <f t="shared" si="52"/>
        <v/>
      </c>
      <c r="L273" s="1400"/>
      <c r="M273" s="353"/>
      <c r="N273" s="353"/>
      <c r="O273" s="353"/>
      <c r="P273" s="353"/>
      <c r="Q273" s="353"/>
      <c r="R273" s="353"/>
      <c r="S273" s="353"/>
      <c r="T273" s="353"/>
      <c r="U273" s="353"/>
      <c r="V273" s="353"/>
      <c r="W273" s="353"/>
      <c r="X273" s="353"/>
      <c r="Y273" s="353"/>
      <c r="Z273" s="353"/>
    </row>
    <row r="274" spans="1:26" ht="18.75" hidden="1" customHeight="1">
      <c r="A274" s="9">
        <v>695</v>
      </c>
      <c r="B274" s="1281"/>
      <c r="C274" s="1234">
        <v>4902</v>
      </c>
      <c r="D274" s="1242" t="s">
        <v>586</v>
      </c>
      <c r="E274" s="629">
        <f t="shared" si="58"/>
        <v>0</v>
      </c>
      <c r="F274" s="632">
        <f t="shared" si="58"/>
        <v>0</v>
      </c>
      <c r="G274" s="584">
        <f t="shared" si="58"/>
        <v>0</v>
      </c>
      <c r="H274" s="585">
        <f t="shared" si="58"/>
        <v>0</v>
      </c>
      <c r="I274" s="585">
        <f t="shared" si="58"/>
        <v>0</v>
      </c>
      <c r="J274" s="586">
        <f t="shared" si="58"/>
        <v>0</v>
      </c>
      <c r="K274" s="1570" t="str">
        <f t="shared" si="52"/>
        <v/>
      </c>
      <c r="L274" s="1399" t="s">
        <v>1407</v>
      </c>
      <c r="M274" s="353"/>
      <c r="N274" s="353"/>
      <c r="O274" s="353"/>
      <c r="P274" s="353"/>
      <c r="Q274" s="353"/>
      <c r="R274" s="353"/>
      <c r="S274" s="353"/>
      <c r="T274" s="353"/>
      <c r="U274" s="353"/>
      <c r="V274" s="353"/>
      <c r="W274" s="353"/>
      <c r="X274" s="353"/>
      <c r="Y274" s="353"/>
      <c r="Z274" s="353"/>
    </row>
    <row r="275" spans="1:26" s="362" customFormat="1" ht="18.75" hidden="1" customHeight="1">
      <c r="A275" s="8">
        <v>700</v>
      </c>
      <c r="B275" s="1284">
        <v>5100</v>
      </c>
      <c r="C275" s="2197" t="s">
        <v>964</v>
      </c>
      <c r="D275" s="2197"/>
      <c r="E275" s="465">
        <f t="shared" ref="E275:J276" si="59">SUMIF($B$603:$B$12272,$B275,E$603:E$12272)</f>
        <v>0</v>
      </c>
      <c r="F275" s="466">
        <f t="shared" si="59"/>
        <v>0</v>
      </c>
      <c r="G275" s="578">
        <f t="shared" si="59"/>
        <v>0</v>
      </c>
      <c r="H275" s="579">
        <f t="shared" si="59"/>
        <v>0</v>
      </c>
      <c r="I275" s="579">
        <f t="shared" si="59"/>
        <v>0</v>
      </c>
      <c r="J275" s="580">
        <f t="shared" si="59"/>
        <v>0</v>
      </c>
      <c r="K275" s="1570" t="str">
        <f t="shared" si="52"/>
        <v/>
      </c>
      <c r="L275" s="1399" t="s">
        <v>1408</v>
      </c>
      <c r="M275" s="351"/>
      <c r="N275" s="351"/>
      <c r="O275" s="351"/>
      <c r="P275" s="351"/>
      <c r="Q275" s="351"/>
      <c r="R275" s="351"/>
      <c r="S275" s="351"/>
      <c r="T275" s="351"/>
      <c r="U275" s="351"/>
      <c r="V275" s="351"/>
      <c r="W275" s="351"/>
      <c r="X275" s="351"/>
      <c r="Y275" s="351"/>
      <c r="Z275" s="351"/>
    </row>
    <row r="276" spans="1:26" s="362" customFormat="1" ht="18.75" customHeight="1">
      <c r="A276" s="8">
        <v>710</v>
      </c>
      <c r="B276" s="1284">
        <v>5200</v>
      </c>
      <c r="C276" s="2197" t="s">
        <v>965</v>
      </c>
      <c r="D276" s="2197"/>
      <c r="E276" s="465">
        <f t="shared" si="59"/>
        <v>15000</v>
      </c>
      <c r="F276" s="466">
        <f t="shared" si="59"/>
        <v>14941</v>
      </c>
      <c r="G276" s="578">
        <f t="shared" si="59"/>
        <v>14941</v>
      </c>
      <c r="H276" s="579">
        <f t="shared" si="59"/>
        <v>0</v>
      </c>
      <c r="I276" s="579">
        <f t="shared" si="59"/>
        <v>0</v>
      </c>
      <c r="J276" s="580">
        <f t="shared" si="59"/>
        <v>0</v>
      </c>
      <c r="K276" s="1570">
        <f t="shared" si="52"/>
        <v>1</v>
      </c>
      <c r="L276" s="1399" t="s">
        <v>1409</v>
      </c>
      <c r="M276" s="351"/>
      <c r="N276" s="351"/>
      <c r="O276" s="351"/>
      <c r="P276" s="351"/>
      <c r="Q276" s="351"/>
      <c r="R276" s="351"/>
      <c r="S276" s="351"/>
      <c r="T276" s="351"/>
      <c r="U276" s="351"/>
      <c r="V276" s="351"/>
      <c r="W276" s="351"/>
      <c r="X276" s="351"/>
      <c r="Y276" s="351"/>
      <c r="Z276" s="351"/>
    </row>
    <row r="277" spans="1:26" s="363" customFormat="1" ht="18.75" customHeight="1">
      <c r="A277" s="9">
        <v>715</v>
      </c>
      <c r="B277" s="1285"/>
      <c r="C277" s="1286">
        <v>5201</v>
      </c>
      <c r="D277" s="1287" t="s">
        <v>966</v>
      </c>
      <c r="E277" s="623">
        <f t="shared" ref="E277:J283" si="60">SUMIF($C$603:$C$12272,$C277,E$603:E$12272)</f>
        <v>5000</v>
      </c>
      <c r="F277" s="631">
        <f t="shared" si="60"/>
        <v>5450</v>
      </c>
      <c r="G277" s="581">
        <f t="shared" si="60"/>
        <v>5450</v>
      </c>
      <c r="H277" s="582">
        <f t="shared" si="60"/>
        <v>0</v>
      </c>
      <c r="I277" s="582">
        <f t="shared" si="60"/>
        <v>0</v>
      </c>
      <c r="J277" s="583">
        <f t="shared" si="60"/>
        <v>0</v>
      </c>
      <c r="K277" s="1570">
        <f t="shared" si="52"/>
        <v>1</v>
      </c>
      <c r="L277" s="1399" t="s">
        <v>1410</v>
      </c>
      <c r="M277" s="362"/>
      <c r="N277" s="362"/>
      <c r="O277" s="362"/>
      <c r="P277" s="362"/>
      <c r="Q277" s="362"/>
      <c r="R277" s="362"/>
      <c r="S277" s="362"/>
      <c r="T277" s="362"/>
      <c r="U277" s="362"/>
      <c r="V277" s="362"/>
      <c r="W277" s="362"/>
      <c r="X277" s="362"/>
      <c r="Y277" s="362"/>
      <c r="Z277" s="362"/>
    </row>
    <row r="278" spans="1:26" s="363" customFormat="1" ht="18.75" hidden="1" customHeight="1">
      <c r="A278" s="9">
        <v>720</v>
      </c>
      <c r="B278" s="1285"/>
      <c r="C278" s="1288">
        <v>5202</v>
      </c>
      <c r="D278" s="1289" t="s">
        <v>967</v>
      </c>
      <c r="E278" s="625">
        <f t="shared" si="60"/>
        <v>0</v>
      </c>
      <c r="F278" s="633">
        <f t="shared" si="60"/>
        <v>0</v>
      </c>
      <c r="G278" s="587">
        <f t="shared" si="60"/>
        <v>0</v>
      </c>
      <c r="H278" s="588">
        <f t="shared" si="60"/>
        <v>0</v>
      </c>
      <c r="I278" s="588">
        <f t="shared" si="60"/>
        <v>0</v>
      </c>
      <c r="J278" s="589">
        <f t="shared" si="60"/>
        <v>0</v>
      </c>
      <c r="K278" s="1570" t="str">
        <f t="shared" si="52"/>
        <v/>
      </c>
      <c r="L278" s="1399" t="s">
        <v>1411</v>
      </c>
      <c r="M278" s="362"/>
      <c r="N278" s="362"/>
      <c r="O278" s="362"/>
      <c r="P278" s="362"/>
      <c r="Q278" s="362"/>
      <c r="R278" s="362"/>
      <c r="S278" s="362"/>
      <c r="T278" s="362"/>
      <c r="U278" s="362"/>
      <c r="V278" s="362"/>
      <c r="W278" s="362"/>
      <c r="X278" s="362"/>
      <c r="Y278" s="362"/>
      <c r="Z278" s="362"/>
    </row>
    <row r="279" spans="1:26" s="363" customFormat="1" ht="18.75" customHeight="1">
      <c r="A279" s="9">
        <v>725</v>
      </c>
      <c r="B279" s="1285"/>
      <c r="C279" s="1288">
        <v>5203</v>
      </c>
      <c r="D279" s="1289" t="s">
        <v>266</v>
      </c>
      <c r="E279" s="625">
        <f t="shared" si="60"/>
        <v>10000</v>
      </c>
      <c r="F279" s="633">
        <f t="shared" si="60"/>
        <v>5569</v>
      </c>
      <c r="G279" s="587">
        <f t="shared" si="60"/>
        <v>5569</v>
      </c>
      <c r="H279" s="588">
        <f t="shared" si="60"/>
        <v>0</v>
      </c>
      <c r="I279" s="588">
        <f t="shared" si="60"/>
        <v>0</v>
      </c>
      <c r="J279" s="589">
        <f t="shared" si="60"/>
        <v>0</v>
      </c>
      <c r="K279" s="1570">
        <f t="shared" si="52"/>
        <v>1</v>
      </c>
      <c r="L279" s="1399" t="s">
        <v>1412</v>
      </c>
    </row>
    <row r="280" spans="1:26" s="363" customFormat="1" ht="18.75" hidden="1" customHeight="1">
      <c r="A280" s="9">
        <v>730</v>
      </c>
      <c r="B280" s="1285"/>
      <c r="C280" s="1288">
        <v>5204</v>
      </c>
      <c r="D280" s="1289" t="s">
        <v>267</v>
      </c>
      <c r="E280" s="625">
        <f t="shared" si="60"/>
        <v>0</v>
      </c>
      <c r="F280" s="633">
        <f t="shared" si="60"/>
        <v>0</v>
      </c>
      <c r="G280" s="587">
        <f t="shared" si="60"/>
        <v>0</v>
      </c>
      <c r="H280" s="588">
        <f t="shared" si="60"/>
        <v>0</v>
      </c>
      <c r="I280" s="588">
        <f t="shared" si="60"/>
        <v>0</v>
      </c>
      <c r="J280" s="589">
        <f t="shared" si="60"/>
        <v>0</v>
      </c>
      <c r="K280" s="1570" t="str">
        <f t="shared" si="52"/>
        <v/>
      </c>
      <c r="L280" s="1399" t="s">
        <v>1413</v>
      </c>
    </row>
    <row r="281" spans="1:26" s="363" customFormat="1" ht="18.75" customHeight="1">
      <c r="A281" s="9">
        <v>735</v>
      </c>
      <c r="B281" s="1285"/>
      <c r="C281" s="1288">
        <v>5205</v>
      </c>
      <c r="D281" s="1289" t="s">
        <v>268</v>
      </c>
      <c r="E281" s="625">
        <f t="shared" si="60"/>
        <v>0</v>
      </c>
      <c r="F281" s="633">
        <f t="shared" si="60"/>
        <v>3922</v>
      </c>
      <c r="G281" s="587">
        <f t="shared" si="60"/>
        <v>3922</v>
      </c>
      <c r="H281" s="588">
        <f t="shared" si="60"/>
        <v>0</v>
      </c>
      <c r="I281" s="588">
        <f t="shared" si="60"/>
        <v>0</v>
      </c>
      <c r="J281" s="589">
        <f t="shared" si="60"/>
        <v>0</v>
      </c>
      <c r="K281" s="1570">
        <f t="shared" si="52"/>
        <v>1</v>
      </c>
      <c r="L281" s="1399" t="s">
        <v>1414</v>
      </c>
    </row>
    <row r="282" spans="1:26" s="363" customFormat="1" ht="18.75" hidden="1" customHeight="1">
      <c r="A282" s="9">
        <v>740</v>
      </c>
      <c r="B282" s="1285"/>
      <c r="C282" s="1288">
        <v>5206</v>
      </c>
      <c r="D282" s="1289" t="s">
        <v>269</v>
      </c>
      <c r="E282" s="625">
        <f t="shared" si="60"/>
        <v>0</v>
      </c>
      <c r="F282" s="633">
        <f t="shared" si="60"/>
        <v>0</v>
      </c>
      <c r="G282" s="587">
        <f t="shared" si="60"/>
        <v>0</v>
      </c>
      <c r="H282" s="588">
        <f t="shared" si="60"/>
        <v>0</v>
      </c>
      <c r="I282" s="588">
        <f t="shared" si="60"/>
        <v>0</v>
      </c>
      <c r="J282" s="589">
        <f t="shared" si="60"/>
        <v>0</v>
      </c>
      <c r="K282" s="1570" t="str">
        <f t="shared" si="52"/>
        <v/>
      </c>
      <c r="L282" s="1399" t="s">
        <v>1415</v>
      </c>
    </row>
    <row r="283" spans="1:26" s="363" customFormat="1" ht="18.75" hidden="1" customHeight="1">
      <c r="A283" s="9">
        <v>745</v>
      </c>
      <c r="B283" s="1285"/>
      <c r="C283" s="1290">
        <v>5219</v>
      </c>
      <c r="D283" s="1291" t="s">
        <v>270</v>
      </c>
      <c r="E283" s="629">
        <f t="shared" si="60"/>
        <v>0</v>
      </c>
      <c r="F283" s="632">
        <f t="shared" si="60"/>
        <v>0</v>
      </c>
      <c r="G283" s="584">
        <f t="shared" si="60"/>
        <v>0</v>
      </c>
      <c r="H283" s="585">
        <f t="shared" si="60"/>
        <v>0</v>
      </c>
      <c r="I283" s="585">
        <f t="shared" si="60"/>
        <v>0</v>
      </c>
      <c r="J283" s="586">
        <f t="shared" si="60"/>
        <v>0</v>
      </c>
      <c r="K283" s="1570" t="str">
        <f t="shared" si="52"/>
        <v/>
      </c>
      <c r="L283" s="1399" t="s">
        <v>1410</v>
      </c>
    </row>
    <row r="284" spans="1:26" s="362" customFormat="1" ht="18.75" hidden="1" customHeight="1">
      <c r="A284" s="8">
        <v>750</v>
      </c>
      <c r="B284" s="1284">
        <v>5300</v>
      </c>
      <c r="C284" s="2197" t="s">
        <v>271</v>
      </c>
      <c r="D284" s="2197"/>
      <c r="E284" s="465">
        <f t="shared" ref="E284:J284" si="61">SUMIF($B$603:$B$12272,$B284,E$603:E$12272)</f>
        <v>0</v>
      </c>
      <c r="F284" s="466">
        <f t="shared" si="61"/>
        <v>0</v>
      </c>
      <c r="G284" s="578">
        <f t="shared" si="61"/>
        <v>0</v>
      </c>
      <c r="H284" s="579">
        <f t="shared" si="61"/>
        <v>0</v>
      </c>
      <c r="I284" s="579">
        <f t="shared" si="61"/>
        <v>0</v>
      </c>
      <c r="J284" s="580">
        <f t="shared" si="61"/>
        <v>0</v>
      </c>
      <c r="K284" s="1570" t="str">
        <f t="shared" si="52"/>
        <v/>
      </c>
      <c r="L284" s="1399" t="s">
        <v>1416</v>
      </c>
      <c r="M284" s="363"/>
      <c r="N284" s="363"/>
      <c r="O284" s="363"/>
      <c r="P284" s="363"/>
      <c r="Q284" s="363"/>
      <c r="R284" s="363"/>
      <c r="S284" s="363"/>
      <c r="T284" s="363"/>
      <c r="U284" s="363"/>
      <c r="V284" s="363"/>
      <c r="W284" s="363"/>
      <c r="X284" s="363"/>
      <c r="Y284" s="363"/>
      <c r="Z284" s="363"/>
    </row>
    <row r="285" spans="1:26" s="363" customFormat="1" ht="18.75" hidden="1" customHeight="1">
      <c r="A285" s="9">
        <v>755</v>
      </c>
      <c r="B285" s="1285"/>
      <c r="C285" s="1286">
        <v>5301</v>
      </c>
      <c r="D285" s="1287" t="s">
        <v>1112</v>
      </c>
      <c r="E285" s="623">
        <f t="shared" ref="E285:J286" si="62">SUMIF($C$603:$C$12272,$C285,E$603:E$12272)</f>
        <v>0</v>
      </c>
      <c r="F285" s="631">
        <f t="shared" si="62"/>
        <v>0</v>
      </c>
      <c r="G285" s="581">
        <f t="shared" si="62"/>
        <v>0</v>
      </c>
      <c r="H285" s="582">
        <f t="shared" si="62"/>
        <v>0</v>
      </c>
      <c r="I285" s="582">
        <f t="shared" si="62"/>
        <v>0</v>
      </c>
      <c r="J285" s="583">
        <f t="shared" si="62"/>
        <v>0</v>
      </c>
      <c r="K285" s="1570" t="str">
        <f t="shared" si="52"/>
        <v/>
      </c>
      <c r="L285" s="1399" t="s">
        <v>1412</v>
      </c>
    </row>
    <row r="286" spans="1:26" s="363" customFormat="1" ht="18.75" hidden="1" customHeight="1">
      <c r="A286" s="9">
        <v>760</v>
      </c>
      <c r="B286" s="1285"/>
      <c r="C286" s="1290">
        <v>5309</v>
      </c>
      <c r="D286" s="1291" t="s">
        <v>272</v>
      </c>
      <c r="E286" s="629">
        <f t="shared" si="62"/>
        <v>0</v>
      </c>
      <c r="F286" s="632">
        <f t="shared" si="62"/>
        <v>0</v>
      </c>
      <c r="G286" s="584">
        <f t="shared" si="62"/>
        <v>0</v>
      </c>
      <c r="H286" s="585">
        <f t="shared" si="62"/>
        <v>0</v>
      </c>
      <c r="I286" s="585">
        <f t="shared" si="62"/>
        <v>0</v>
      </c>
      <c r="J286" s="586">
        <f t="shared" si="62"/>
        <v>0</v>
      </c>
      <c r="K286" s="1570" t="str">
        <f t="shared" si="52"/>
        <v/>
      </c>
      <c r="L286" s="1399" t="s">
        <v>1417</v>
      </c>
      <c r="M286" s="362"/>
      <c r="N286" s="362"/>
      <c r="O286" s="362"/>
      <c r="P286" s="362"/>
      <c r="Q286" s="362"/>
      <c r="R286" s="362"/>
      <c r="S286" s="362"/>
      <c r="T286" s="362"/>
      <c r="U286" s="362"/>
      <c r="V286" s="362"/>
      <c r="W286" s="362"/>
      <c r="X286" s="362"/>
      <c r="Y286" s="362"/>
      <c r="Z286" s="362"/>
    </row>
    <row r="287" spans="1:26" s="362" customFormat="1" ht="18.75" hidden="1" customHeight="1">
      <c r="A287" s="8">
        <v>765</v>
      </c>
      <c r="B287" s="1284">
        <v>5400</v>
      </c>
      <c r="C287" s="2197" t="s">
        <v>981</v>
      </c>
      <c r="D287" s="2197"/>
      <c r="E287" s="465">
        <f t="shared" ref="E287:J288" si="63">SUMIF($B$603:$B$12272,$B287,E$603:E$12272)</f>
        <v>0</v>
      </c>
      <c r="F287" s="466">
        <f t="shared" si="63"/>
        <v>0</v>
      </c>
      <c r="G287" s="578">
        <f t="shared" si="63"/>
        <v>0</v>
      </c>
      <c r="H287" s="579">
        <f t="shared" si="63"/>
        <v>0</v>
      </c>
      <c r="I287" s="579">
        <f t="shared" si="63"/>
        <v>0</v>
      </c>
      <c r="J287" s="580">
        <f t="shared" si="63"/>
        <v>0</v>
      </c>
      <c r="K287" s="1570" t="str">
        <f t="shared" si="52"/>
        <v/>
      </c>
      <c r="L287" s="1399"/>
      <c r="M287" s="363"/>
      <c r="N287" s="363"/>
      <c r="O287" s="363"/>
      <c r="P287" s="363"/>
      <c r="Q287" s="363"/>
      <c r="R287" s="363"/>
      <c r="S287" s="363"/>
      <c r="T287" s="363"/>
      <c r="U287" s="363"/>
      <c r="V287" s="363"/>
      <c r="W287" s="363"/>
      <c r="X287" s="363"/>
      <c r="Y287" s="363"/>
      <c r="Z287" s="363"/>
    </row>
    <row r="288" spans="1:26" s="353" customFormat="1" ht="18.75" hidden="1" customHeight="1">
      <c r="A288" s="8">
        <v>775</v>
      </c>
      <c r="B288" s="1230">
        <v>5500</v>
      </c>
      <c r="C288" s="2196" t="s">
        <v>982</v>
      </c>
      <c r="D288" s="2196"/>
      <c r="E288" s="465">
        <f t="shared" si="63"/>
        <v>0</v>
      </c>
      <c r="F288" s="466">
        <f t="shared" si="63"/>
        <v>0</v>
      </c>
      <c r="G288" s="578">
        <f t="shared" si="63"/>
        <v>0</v>
      </c>
      <c r="H288" s="579">
        <f t="shared" si="63"/>
        <v>0</v>
      </c>
      <c r="I288" s="579">
        <f t="shared" si="63"/>
        <v>0</v>
      </c>
      <c r="J288" s="580">
        <f t="shared" si="63"/>
        <v>0</v>
      </c>
      <c r="K288" s="1570" t="str">
        <f t="shared" si="52"/>
        <v/>
      </c>
      <c r="L288" s="1399" t="s">
        <v>1418</v>
      </c>
      <c r="M288" s="363"/>
      <c r="N288" s="363"/>
      <c r="O288" s="363"/>
      <c r="P288" s="363"/>
      <c r="Q288" s="363"/>
      <c r="R288" s="363"/>
      <c r="S288" s="363"/>
      <c r="T288" s="363"/>
      <c r="U288" s="363"/>
      <c r="V288" s="363"/>
      <c r="W288" s="363"/>
      <c r="X288" s="363"/>
      <c r="Y288" s="363"/>
      <c r="Z288" s="363"/>
    </row>
    <row r="289" spans="1:69" ht="18.75" hidden="1" customHeight="1">
      <c r="A289" s="9">
        <v>780</v>
      </c>
      <c r="B289" s="1281"/>
      <c r="C289" s="1232">
        <v>5501</v>
      </c>
      <c r="D289" s="1251" t="s">
        <v>983</v>
      </c>
      <c r="E289" s="623">
        <f t="shared" ref="E289:J292" si="64">SUMIF($C$603:$C$12272,$C289,E$603:E$12272)</f>
        <v>0</v>
      </c>
      <c r="F289" s="631">
        <f t="shared" si="64"/>
        <v>0</v>
      </c>
      <c r="G289" s="581">
        <f t="shared" si="64"/>
        <v>0</v>
      </c>
      <c r="H289" s="582">
        <f t="shared" si="64"/>
        <v>0</v>
      </c>
      <c r="I289" s="582">
        <f t="shared" si="64"/>
        <v>0</v>
      </c>
      <c r="J289" s="583">
        <f t="shared" si="64"/>
        <v>0</v>
      </c>
      <c r="K289" s="1570" t="str">
        <f t="shared" si="52"/>
        <v/>
      </c>
      <c r="L289" s="1399" t="s">
        <v>1410</v>
      </c>
      <c r="M289" s="362"/>
      <c r="N289" s="362"/>
      <c r="O289" s="362"/>
      <c r="P289" s="362"/>
      <c r="Q289" s="362"/>
      <c r="R289" s="362"/>
      <c r="S289" s="362"/>
      <c r="T289" s="362"/>
      <c r="U289" s="362"/>
      <c r="V289" s="362"/>
      <c r="W289" s="362"/>
      <c r="X289" s="362"/>
      <c r="Y289" s="362"/>
      <c r="Z289" s="362"/>
    </row>
    <row r="290" spans="1:69" ht="18.75" hidden="1" customHeight="1">
      <c r="A290" s="9">
        <v>785</v>
      </c>
      <c r="B290" s="1281"/>
      <c r="C290" s="1238">
        <v>5502</v>
      </c>
      <c r="D290" s="1239" t="s">
        <v>984</v>
      </c>
      <c r="E290" s="625">
        <f t="shared" si="64"/>
        <v>0</v>
      </c>
      <c r="F290" s="633">
        <f t="shared" si="64"/>
        <v>0</v>
      </c>
      <c r="G290" s="587">
        <f t="shared" si="64"/>
        <v>0</v>
      </c>
      <c r="H290" s="588">
        <f t="shared" si="64"/>
        <v>0</v>
      </c>
      <c r="I290" s="588">
        <f t="shared" si="64"/>
        <v>0</v>
      </c>
      <c r="J290" s="589">
        <f t="shared" si="64"/>
        <v>0</v>
      </c>
      <c r="K290" s="1570" t="str">
        <f t="shared" si="52"/>
        <v/>
      </c>
      <c r="L290" s="1399"/>
      <c r="M290" s="353"/>
      <c r="N290" s="353"/>
      <c r="O290" s="353"/>
      <c r="P290" s="353"/>
      <c r="Q290" s="353"/>
      <c r="R290" s="353"/>
      <c r="S290" s="353"/>
      <c r="T290" s="353"/>
      <c r="U290" s="353"/>
      <c r="V290" s="353"/>
      <c r="W290" s="353"/>
      <c r="X290" s="353"/>
      <c r="Y290" s="353"/>
      <c r="Z290" s="353"/>
    </row>
    <row r="291" spans="1:69" ht="18.75" hidden="1" customHeight="1">
      <c r="A291" s="9">
        <v>790</v>
      </c>
      <c r="B291" s="1281"/>
      <c r="C291" s="1238">
        <v>5503</v>
      </c>
      <c r="D291" s="1282" t="s">
        <v>985</v>
      </c>
      <c r="E291" s="625">
        <f t="shared" si="64"/>
        <v>0</v>
      </c>
      <c r="F291" s="633">
        <f t="shared" si="64"/>
        <v>0</v>
      </c>
      <c r="G291" s="587">
        <f t="shared" si="64"/>
        <v>0</v>
      </c>
      <c r="H291" s="588">
        <f t="shared" si="64"/>
        <v>0</v>
      </c>
      <c r="I291" s="588">
        <f t="shared" si="64"/>
        <v>0</v>
      </c>
      <c r="J291" s="589">
        <f t="shared" si="64"/>
        <v>0</v>
      </c>
      <c r="K291" s="1570" t="str">
        <f t="shared" si="52"/>
        <v/>
      </c>
      <c r="L291" s="1399" t="s">
        <v>1407</v>
      </c>
    </row>
    <row r="292" spans="1:69" ht="18.75" hidden="1" customHeight="1">
      <c r="A292" s="9">
        <v>795</v>
      </c>
      <c r="B292" s="1281"/>
      <c r="C292" s="1234">
        <v>5504</v>
      </c>
      <c r="D292" s="1262" t="s">
        <v>986</v>
      </c>
      <c r="E292" s="629">
        <f t="shared" si="64"/>
        <v>0</v>
      </c>
      <c r="F292" s="632">
        <f t="shared" si="64"/>
        <v>0</v>
      </c>
      <c r="G292" s="584">
        <f t="shared" si="64"/>
        <v>0</v>
      </c>
      <c r="H292" s="585">
        <f t="shared" si="64"/>
        <v>0</v>
      </c>
      <c r="I292" s="585">
        <f t="shared" si="64"/>
        <v>0</v>
      </c>
      <c r="J292" s="586">
        <f t="shared" si="64"/>
        <v>0</v>
      </c>
      <c r="K292" s="1570" t="str">
        <f t="shared" si="52"/>
        <v/>
      </c>
      <c r="L292" s="1399" t="s">
        <v>1410</v>
      </c>
    </row>
    <row r="293" spans="1:69" s="362" customFormat="1" ht="18.75" hidden="1" customHeight="1">
      <c r="A293" s="8">
        <v>805</v>
      </c>
      <c r="B293" s="1284">
        <v>5700</v>
      </c>
      <c r="C293" s="2184" t="s">
        <v>1349</v>
      </c>
      <c r="D293" s="2185"/>
      <c r="E293" s="465">
        <f t="shared" ref="E293:J293" si="65">SUMIF($B$603:$B$12272,$B293,E$603:E$12272)</f>
        <v>0</v>
      </c>
      <c r="F293" s="466">
        <f t="shared" si="65"/>
        <v>0</v>
      </c>
      <c r="G293" s="578">
        <f t="shared" si="65"/>
        <v>0</v>
      </c>
      <c r="H293" s="579">
        <f t="shared" si="65"/>
        <v>0</v>
      </c>
      <c r="I293" s="579">
        <f t="shared" si="65"/>
        <v>0</v>
      </c>
      <c r="J293" s="580">
        <f t="shared" si="65"/>
        <v>0</v>
      </c>
      <c r="K293" s="1570" t="str">
        <f t="shared" si="52"/>
        <v/>
      </c>
      <c r="L293" s="1399" t="s">
        <v>1420</v>
      </c>
      <c r="M293" s="351"/>
      <c r="N293" s="351"/>
      <c r="O293" s="351"/>
      <c r="P293" s="351"/>
      <c r="Q293" s="351"/>
      <c r="R293" s="351"/>
      <c r="S293" s="351"/>
      <c r="T293" s="351"/>
      <c r="U293" s="351"/>
      <c r="V293" s="351"/>
      <c r="W293" s="351"/>
      <c r="X293" s="351"/>
      <c r="Y293" s="351"/>
      <c r="Z293" s="351"/>
    </row>
    <row r="294" spans="1:69" s="363" customFormat="1" ht="18.75" hidden="1" customHeight="1">
      <c r="A294" s="9">
        <v>810</v>
      </c>
      <c r="B294" s="1285"/>
      <c r="C294" s="1286">
        <v>5701</v>
      </c>
      <c r="D294" s="1287" t="s">
        <v>988</v>
      </c>
      <c r="E294" s="623">
        <f t="shared" ref="E294:J296" si="66">SUMIF($C$603:$C$12272,$C294,E$603:E$12272)</f>
        <v>0</v>
      </c>
      <c r="F294" s="631">
        <f t="shared" si="66"/>
        <v>0</v>
      </c>
      <c r="G294" s="581">
        <f t="shared" si="66"/>
        <v>0</v>
      </c>
      <c r="H294" s="582">
        <f t="shared" si="66"/>
        <v>0</v>
      </c>
      <c r="I294" s="582">
        <f t="shared" si="66"/>
        <v>0</v>
      </c>
      <c r="J294" s="583">
        <f t="shared" si="66"/>
        <v>0</v>
      </c>
      <c r="K294" s="1570" t="str">
        <f t="shared" si="52"/>
        <v/>
      </c>
      <c r="L294" s="1399" t="s">
        <v>1422</v>
      </c>
      <c r="M294" s="351"/>
      <c r="N294" s="351"/>
      <c r="O294" s="351"/>
      <c r="P294" s="351"/>
      <c r="Q294" s="351"/>
      <c r="R294" s="351"/>
      <c r="S294" s="351"/>
      <c r="T294" s="351"/>
      <c r="U294" s="351"/>
      <c r="V294" s="351"/>
      <c r="W294" s="351"/>
      <c r="X294" s="351"/>
      <c r="Y294" s="351"/>
      <c r="Z294" s="351"/>
    </row>
    <row r="295" spans="1:69" s="363" customFormat="1" ht="18.75" hidden="1" customHeight="1">
      <c r="A295" s="9">
        <v>815</v>
      </c>
      <c r="B295" s="1285"/>
      <c r="C295" s="1292">
        <v>5702</v>
      </c>
      <c r="D295" s="1293" t="s">
        <v>989</v>
      </c>
      <c r="E295" s="627">
        <f t="shared" si="66"/>
        <v>0</v>
      </c>
      <c r="F295" s="634">
        <f t="shared" si="66"/>
        <v>0</v>
      </c>
      <c r="G295" s="590">
        <f t="shared" si="66"/>
        <v>0</v>
      </c>
      <c r="H295" s="591">
        <f t="shared" si="66"/>
        <v>0</v>
      </c>
      <c r="I295" s="591">
        <f t="shared" si="66"/>
        <v>0</v>
      </c>
      <c r="J295" s="592">
        <f t="shared" si="66"/>
        <v>0</v>
      </c>
      <c r="K295" s="1570" t="str">
        <f t="shared" si="52"/>
        <v/>
      </c>
      <c r="L295" s="1399" t="s">
        <v>1419</v>
      </c>
      <c r="M295" s="362"/>
      <c r="N295" s="362"/>
      <c r="O295" s="362"/>
      <c r="P295" s="362"/>
      <c r="Q295" s="362"/>
      <c r="R295" s="362"/>
      <c r="S295" s="362"/>
      <c r="T295" s="362"/>
      <c r="U295" s="362"/>
      <c r="V295" s="362"/>
      <c r="W295" s="362"/>
      <c r="X295" s="362"/>
      <c r="Y295" s="362"/>
      <c r="Z295" s="362"/>
    </row>
    <row r="296" spans="1:69" s="359" customFormat="1" ht="18.75" hidden="1" customHeight="1">
      <c r="A296" s="13">
        <v>525</v>
      </c>
      <c r="B296" s="1237"/>
      <c r="C296" s="1294">
        <v>4071</v>
      </c>
      <c r="D296" s="1295" t="s">
        <v>1353</v>
      </c>
      <c r="E296" s="643">
        <f t="shared" si="66"/>
        <v>0</v>
      </c>
      <c r="F296" s="644">
        <f t="shared" si="66"/>
        <v>0</v>
      </c>
      <c r="G296" s="605">
        <f t="shared" si="66"/>
        <v>0</v>
      </c>
      <c r="H296" s="606">
        <f t="shared" si="66"/>
        <v>0</v>
      </c>
      <c r="I296" s="606">
        <f t="shared" si="66"/>
        <v>0</v>
      </c>
      <c r="J296" s="607">
        <f t="shared" si="66"/>
        <v>0</v>
      </c>
      <c r="K296" s="1570" t="str">
        <f t="shared" si="52"/>
        <v/>
      </c>
      <c r="L296" s="1399" t="s">
        <v>1423</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69" s="353" customFormat="1" ht="18.75" hidden="1" customHeight="1">
      <c r="A297" s="8">
        <v>820</v>
      </c>
      <c r="B297" s="1427">
        <v>98</v>
      </c>
      <c r="C297" s="2245" t="s">
        <v>991</v>
      </c>
      <c r="D297" s="2246"/>
      <c r="E297" s="766">
        <f t="shared" ref="E297:J297" si="67">SUMIF($B$603:$B$12272,$B297,E$603:E$12272)</f>
        <v>0</v>
      </c>
      <c r="F297" s="767">
        <f t="shared" si="67"/>
        <v>0</v>
      </c>
      <c r="G297" s="768">
        <f t="shared" si="67"/>
        <v>0</v>
      </c>
      <c r="H297" s="769">
        <f t="shared" si="67"/>
        <v>0</v>
      </c>
      <c r="I297" s="769">
        <f t="shared" si="67"/>
        <v>0</v>
      </c>
      <c r="J297" s="770">
        <f t="shared" si="67"/>
        <v>0</v>
      </c>
      <c r="K297" s="1570" t="str">
        <f t="shared" si="52"/>
        <v/>
      </c>
      <c r="L297" s="1399" t="s">
        <v>1412</v>
      </c>
      <c r="M297" s="356"/>
      <c r="N297" s="356"/>
      <c r="O297" s="356"/>
      <c r="P297" s="356"/>
      <c r="Q297" s="356"/>
      <c r="R297" s="356"/>
      <c r="S297" s="356"/>
      <c r="T297" s="356"/>
      <c r="U297" s="356"/>
      <c r="V297" s="356"/>
      <c r="W297" s="356"/>
      <c r="X297" s="356"/>
      <c r="Y297" s="356"/>
      <c r="Z297" s="356"/>
    </row>
    <row r="298" spans="1:69" ht="8.25" hidden="1" customHeight="1">
      <c r="A298" s="9">
        <v>821</v>
      </c>
      <c r="B298" s="1300"/>
      <c r="C298" s="1301"/>
      <c r="D298" s="1298"/>
      <c r="E298" s="645"/>
      <c r="F298" s="645"/>
      <c r="G298" s="386"/>
      <c r="H298" s="386"/>
      <c r="I298" s="386"/>
      <c r="J298" s="387"/>
      <c r="K298" s="1570" t="str">
        <f t="shared" si="52"/>
        <v/>
      </c>
      <c r="L298" s="1399"/>
      <c r="M298" s="363"/>
      <c r="N298" s="363"/>
      <c r="O298" s="363"/>
      <c r="P298" s="363"/>
      <c r="Q298" s="363"/>
      <c r="R298" s="363"/>
      <c r="S298" s="363"/>
      <c r="T298" s="363"/>
      <c r="U298" s="363"/>
      <c r="V298" s="363"/>
      <c r="W298" s="363"/>
      <c r="X298" s="363"/>
      <c r="Y298" s="363"/>
      <c r="Z298" s="363"/>
    </row>
    <row r="299" spans="1:69" ht="8.25" hidden="1" customHeight="1">
      <c r="A299" s="9">
        <v>822</v>
      </c>
      <c r="B299" s="1303"/>
      <c r="C299" s="1157"/>
      <c r="D299" s="1298"/>
      <c r="E299" s="645"/>
      <c r="F299" s="645"/>
      <c r="G299" s="386"/>
      <c r="H299" s="386"/>
      <c r="I299" s="386"/>
      <c r="J299" s="387"/>
      <c r="K299" s="1570" t="str">
        <f t="shared" si="52"/>
        <v/>
      </c>
      <c r="L299" s="1400"/>
      <c r="M299" s="353"/>
      <c r="N299" s="353"/>
      <c r="O299" s="353"/>
      <c r="P299" s="353"/>
      <c r="Q299" s="353"/>
      <c r="R299" s="353"/>
      <c r="S299" s="353"/>
      <c r="T299" s="353"/>
      <c r="U299" s="353"/>
      <c r="V299" s="353"/>
      <c r="W299" s="353"/>
      <c r="X299" s="353"/>
      <c r="Y299" s="353"/>
      <c r="Z299" s="353"/>
    </row>
    <row r="300" spans="1:69" ht="8.25" hidden="1" customHeight="1">
      <c r="A300" s="9">
        <v>823</v>
      </c>
      <c r="B300" s="1303"/>
      <c r="C300" s="1157"/>
      <c r="D300" s="1298"/>
      <c r="E300" s="645"/>
      <c r="F300" s="645"/>
      <c r="G300" s="386"/>
      <c r="H300" s="386"/>
      <c r="I300" s="386"/>
      <c r="J300" s="387"/>
      <c r="K300" s="1570" t="str">
        <f t="shared" si="52"/>
        <v/>
      </c>
      <c r="L300" s="1400"/>
    </row>
    <row r="301" spans="1:69" ht="20.25" customHeight="1" thickBot="1">
      <c r="A301" s="9">
        <v>825</v>
      </c>
      <c r="B301" s="1428" t="s">
        <v>1346</v>
      </c>
      <c r="C301" s="1306" t="s">
        <v>499</v>
      </c>
      <c r="D301" s="1429" t="s">
        <v>1354</v>
      </c>
      <c r="E301" s="479">
        <f t="shared" ref="E301:J301" si="68">SUMIF($C$603:$C$12272,$C301,E$603:E$12272)</f>
        <v>840849</v>
      </c>
      <c r="F301" s="480">
        <f t="shared" si="68"/>
        <v>810248</v>
      </c>
      <c r="G301" s="761">
        <f t="shared" si="68"/>
        <v>603627</v>
      </c>
      <c r="H301" s="762">
        <f t="shared" si="68"/>
        <v>0</v>
      </c>
      <c r="I301" s="762">
        <f t="shared" si="68"/>
        <v>33763</v>
      </c>
      <c r="J301" s="763">
        <f t="shared" si="68"/>
        <v>172858</v>
      </c>
      <c r="K301" s="4">
        <v>1</v>
      </c>
      <c r="L301" s="1397"/>
    </row>
    <row r="302" spans="1:69" ht="16.5" customHeight="1" thickTop="1">
      <c r="A302" s="9"/>
      <c r="B302" s="1308"/>
      <c r="C302" s="1309"/>
      <c r="D302" s="1160"/>
      <c r="E302" s="779"/>
      <c r="F302" s="779"/>
      <c r="G302" s="779"/>
      <c r="H302" s="779"/>
      <c r="I302" s="779"/>
      <c r="J302" s="779"/>
      <c r="K302" s="4">
        <v>1</v>
      </c>
      <c r="L302" s="1397"/>
    </row>
    <row r="303" spans="1:69">
      <c r="A303" s="9"/>
      <c r="B303" s="779"/>
      <c r="C303" s="1157"/>
      <c r="D303" s="1183"/>
      <c r="E303" s="780"/>
      <c r="F303" s="780"/>
      <c r="G303" s="780"/>
      <c r="H303" s="780"/>
      <c r="I303" s="780"/>
      <c r="J303" s="780"/>
      <c r="K303" s="4">
        <v>1</v>
      </c>
      <c r="L303" s="1397"/>
    </row>
    <row r="304" spans="1:69">
      <c r="A304" s="9"/>
      <c r="B304" s="1430"/>
      <c r="C304" s="1431"/>
      <c r="D304" s="1432"/>
      <c r="E304" s="1433"/>
      <c r="F304" s="1433"/>
      <c r="G304" s="1433"/>
      <c r="H304" s="1433"/>
      <c r="I304" s="1433"/>
      <c r="J304" s="1433"/>
      <c r="K304" s="212">
        <f t="shared" ref="K304:K341" si="69">(IF($E$301&lt;&gt;0,$K$2,IF($F$301&lt;&gt;0,$K$2,"")))</f>
        <v>1</v>
      </c>
      <c r="L304" s="1397"/>
    </row>
    <row r="305" spans="1:12">
      <c r="A305" s="9"/>
      <c r="B305" s="779"/>
      <c r="C305" s="1157"/>
      <c r="D305" s="1183"/>
      <c r="E305" s="780"/>
      <c r="F305" s="780"/>
      <c r="G305" s="780"/>
      <c r="H305" s="780"/>
      <c r="I305" s="780"/>
      <c r="J305" s="780"/>
      <c r="K305" s="212">
        <f t="shared" si="69"/>
        <v>1</v>
      </c>
      <c r="L305" s="1397"/>
    </row>
    <row r="306" spans="1:12" ht="20.25" customHeight="1">
      <c r="A306" s="9"/>
      <c r="B306" s="2188" t="str">
        <f>$B$7</f>
        <v>ОТЧЕТНИ ДАННИ ПО ЕБК ЗА ИЗПЪЛНЕНИЕТО НА БЮДЖЕТА</v>
      </c>
      <c r="C306" s="2189"/>
      <c r="D306" s="2189"/>
      <c r="E306" s="780"/>
      <c r="F306" s="780"/>
      <c r="G306" s="780"/>
      <c r="H306" s="780"/>
      <c r="I306" s="780"/>
      <c r="J306" s="1182"/>
      <c r="K306" s="212">
        <f t="shared" si="69"/>
        <v>1</v>
      </c>
      <c r="L306" s="1397"/>
    </row>
    <row r="307" spans="1:12" ht="18.75" customHeight="1">
      <c r="A307" s="9"/>
      <c r="B307" s="779"/>
      <c r="C307" s="1157"/>
      <c r="D307" s="1183"/>
      <c r="E307" s="1184" t="s">
        <v>1356</v>
      </c>
      <c r="F307" s="1184" t="s">
        <v>649</v>
      </c>
      <c r="G307" s="780"/>
      <c r="H307" s="780"/>
      <c r="I307" s="780"/>
      <c r="J307" s="780"/>
      <c r="K307" s="212">
        <f t="shared" si="69"/>
        <v>1</v>
      </c>
      <c r="L307" s="1397"/>
    </row>
    <row r="308" spans="1:12" ht="27" customHeight="1">
      <c r="A308" s="9"/>
      <c r="B308" s="2190" t="str">
        <f>$B$9</f>
        <v>ОБЛАСТНА АДМИНИСТРАЦИЯ-ПЛЕВЕН</v>
      </c>
      <c r="C308" s="2191"/>
      <c r="D308" s="2192"/>
      <c r="E308" s="1096">
        <f>$E$9</f>
        <v>42736</v>
      </c>
      <c r="F308" s="1188">
        <f>$F$9</f>
        <v>43100</v>
      </c>
      <c r="G308" s="780"/>
      <c r="H308" s="780"/>
      <c r="I308" s="780"/>
      <c r="J308" s="780"/>
      <c r="K308" s="212">
        <f t="shared" si="69"/>
        <v>1</v>
      </c>
      <c r="L308" s="1397"/>
    </row>
    <row r="309" spans="1:12">
      <c r="A309" s="9"/>
      <c r="B309" s="1189" t="str">
        <f>$B$10</f>
        <v xml:space="preserve">                                                            (наименование на разпоредителя с бюджет)</v>
      </c>
      <c r="C309" s="779"/>
      <c r="D309" s="1160"/>
      <c r="E309" s="1190"/>
      <c r="F309" s="1190"/>
      <c r="G309" s="780"/>
      <c r="H309" s="780"/>
      <c r="I309" s="780"/>
      <c r="J309" s="780"/>
      <c r="K309" s="212">
        <f t="shared" si="69"/>
        <v>1</v>
      </c>
      <c r="L309" s="1397"/>
    </row>
    <row r="310" spans="1:12" ht="5.25" customHeight="1">
      <c r="A310" s="9"/>
      <c r="B310" s="1189"/>
      <c r="C310" s="779"/>
      <c r="D310" s="1160"/>
      <c r="E310" s="1189"/>
      <c r="F310" s="779"/>
      <c r="G310" s="780"/>
      <c r="H310" s="780"/>
      <c r="I310" s="780"/>
      <c r="J310" s="780"/>
      <c r="K310" s="212">
        <f t="shared" si="69"/>
        <v>1</v>
      </c>
      <c r="L310" s="1397"/>
    </row>
    <row r="311" spans="1:12" ht="27" customHeight="1">
      <c r="A311" s="9"/>
      <c r="B311" s="2224" t="str">
        <f>$B$12</f>
        <v xml:space="preserve">Министерски съвет </v>
      </c>
      <c r="C311" s="2225"/>
      <c r="D311" s="2226"/>
      <c r="E311" s="1191" t="s">
        <v>1328</v>
      </c>
      <c r="F311" s="1953" t="str">
        <f>$F$12</f>
        <v>0300</v>
      </c>
      <c r="G311" s="780"/>
      <c r="H311" s="780"/>
      <c r="I311" s="780"/>
      <c r="J311" s="780"/>
      <c r="K311" s="212">
        <f t="shared" si="69"/>
        <v>1</v>
      </c>
      <c r="L311" s="1397"/>
    </row>
    <row r="312" spans="1:12">
      <c r="A312" s="9"/>
      <c r="B312" s="1193" t="str">
        <f>$B$13</f>
        <v xml:space="preserve">                                             (наименование на първостепенния разпоредител с бюджет)</v>
      </c>
      <c r="C312" s="779"/>
      <c r="D312" s="1160"/>
      <c r="E312" s="1317"/>
      <c r="F312" s="780"/>
      <c r="G312" s="780"/>
      <c r="H312" s="780"/>
      <c r="I312" s="780"/>
      <c r="J312" s="780"/>
      <c r="K312" s="212">
        <f t="shared" si="69"/>
        <v>1</v>
      </c>
      <c r="L312" s="1398" t="s">
        <v>1407</v>
      </c>
    </row>
    <row r="313" spans="1:12" ht="21.75" customHeight="1">
      <c r="A313" s="9"/>
      <c r="B313" s="1189"/>
      <c r="C313" s="779"/>
      <c r="D313" s="1313" t="s">
        <v>1442</v>
      </c>
      <c r="E313" s="1314">
        <f>$E$15</f>
        <v>0</v>
      </c>
      <c r="F313" s="1544" t="str">
        <f>+$F$15</f>
        <v>БЮДЖЕТ</v>
      </c>
      <c r="G313" s="780"/>
      <c r="H313" s="386"/>
      <c r="I313" s="386"/>
      <c r="J313" s="386"/>
      <c r="K313" s="212">
        <f t="shared" si="69"/>
        <v>1</v>
      </c>
      <c r="L313" s="1399" t="s">
        <v>1408</v>
      </c>
    </row>
    <row r="314" spans="1:12">
      <c r="A314" s="9"/>
      <c r="B314" s="779"/>
      <c r="C314" s="1157"/>
      <c r="D314" s="1183"/>
      <c r="E314" s="1402"/>
      <c r="F314" s="780"/>
      <c r="G314" s="780"/>
      <c r="H314" s="780"/>
      <c r="I314" s="780"/>
      <c r="J314" s="780"/>
      <c r="K314" s="212">
        <f t="shared" si="69"/>
        <v>1</v>
      </c>
      <c r="L314" s="1399" t="s">
        <v>1409</v>
      </c>
    </row>
    <row r="315" spans="1:12" ht="18.75" customHeight="1" thickBot="1">
      <c r="A315" s="9"/>
      <c r="B315" s="1190"/>
      <c r="C315" s="1157"/>
      <c r="D315" s="1316" t="s">
        <v>1406</v>
      </c>
      <c r="E315" s="780"/>
      <c r="F315" s="1317"/>
      <c r="G315" s="386"/>
      <c r="H315" s="386"/>
      <c r="I315" s="386"/>
      <c r="J315" s="386"/>
      <c r="K315" s="212">
        <f t="shared" si="69"/>
        <v>1</v>
      </c>
      <c r="L315" s="1399" t="s">
        <v>1410</v>
      </c>
    </row>
    <row r="316" spans="1:12" ht="20.25" customHeight="1">
      <c r="A316" s="11"/>
      <c r="B316" s="1318" t="s">
        <v>993</v>
      </c>
      <c r="C316" s="1319" t="s">
        <v>1355</v>
      </c>
      <c r="D316" s="1320" t="s">
        <v>995</v>
      </c>
      <c r="E316" s="1321" t="s">
        <v>996</v>
      </c>
      <c r="F316" s="1322" t="s">
        <v>997</v>
      </c>
      <c r="G316" s="386"/>
      <c r="H316" s="386"/>
      <c r="I316" s="386"/>
      <c r="J316" s="386"/>
      <c r="K316" s="212">
        <f t="shared" si="69"/>
        <v>1</v>
      </c>
      <c r="L316" s="1399" t="s">
        <v>1411</v>
      </c>
    </row>
    <row r="317" spans="1:12" ht="18.75" customHeight="1">
      <c r="A317" s="11">
        <v>905</v>
      </c>
      <c r="B317" s="1323"/>
      <c r="C317" s="1324" t="s">
        <v>998</v>
      </c>
      <c r="D317" s="1325" t="s">
        <v>999</v>
      </c>
      <c r="E317" s="793">
        <f t="shared" ref="E317:F322" si="70">SUMIF($C$603:$C$12272,$C317,E$603:E$12272)</f>
        <v>29</v>
      </c>
      <c r="F317" s="794">
        <f t="shared" si="70"/>
        <v>27</v>
      </c>
      <c r="G317" s="386"/>
      <c r="H317" s="386"/>
      <c r="I317" s="386"/>
      <c r="J317" s="386"/>
      <c r="K317" s="212">
        <f t="shared" si="69"/>
        <v>1</v>
      </c>
      <c r="L317" s="1399" t="s">
        <v>1412</v>
      </c>
    </row>
    <row r="318" spans="1:12" ht="18.75" customHeight="1">
      <c r="A318" s="11">
        <v>906</v>
      </c>
      <c r="B318" s="1326"/>
      <c r="C318" s="1327" t="s">
        <v>1000</v>
      </c>
      <c r="D318" s="1328" t="s">
        <v>1001</v>
      </c>
      <c r="E318" s="789">
        <f t="shared" si="70"/>
        <v>9</v>
      </c>
      <c r="F318" s="790">
        <f t="shared" si="70"/>
        <v>9</v>
      </c>
      <c r="G318" s="386"/>
      <c r="H318" s="386"/>
      <c r="I318" s="386"/>
      <c r="J318" s="386"/>
      <c r="K318" s="212">
        <f t="shared" si="69"/>
        <v>1</v>
      </c>
      <c r="L318" s="1399" t="s">
        <v>1413</v>
      </c>
    </row>
    <row r="319" spans="1:12" ht="18.75" customHeight="1">
      <c r="A319" s="11">
        <v>907</v>
      </c>
      <c r="B319" s="1329"/>
      <c r="C319" s="1330" t="s">
        <v>1002</v>
      </c>
      <c r="D319" s="1331" t="s">
        <v>1003</v>
      </c>
      <c r="E319" s="791">
        <f t="shared" si="70"/>
        <v>20</v>
      </c>
      <c r="F319" s="792">
        <f t="shared" si="70"/>
        <v>18</v>
      </c>
      <c r="G319" s="386"/>
      <c r="H319" s="386"/>
      <c r="I319" s="386"/>
      <c r="J319" s="386"/>
      <c r="K319" s="212">
        <f t="shared" si="69"/>
        <v>1</v>
      </c>
      <c r="L319" s="1399" t="s">
        <v>1414</v>
      </c>
    </row>
    <row r="320" spans="1:12" ht="18.75" customHeight="1">
      <c r="A320" s="11">
        <v>910</v>
      </c>
      <c r="B320" s="1323"/>
      <c r="C320" s="1324" t="s">
        <v>1004</v>
      </c>
      <c r="D320" s="1325" t="s">
        <v>1005</v>
      </c>
      <c r="E320" s="793">
        <f t="shared" si="70"/>
        <v>29</v>
      </c>
      <c r="F320" s="794">
        <f t="shared" si="70"/>
        <v>27</v>
      </c>
      <c r="G320" s="386"/>
      <c r="H320" s="386"/>
      <c r="I320" s="386"/>
      <c r="J320" s="386"/>
      <c r="K320" s="212">
        <f t="shared" si="69"/>
        <v>1</v>
      </c>
      <c r="L320" s="1399" t="s">
        <v>1415</v>
      </c>
    </row>
    <row r="321" spans="1:12" ht="18.75" customHeight="1">
      <c r="A321" s="11">
        <v>911</v>
      </c>
      <c r="B321" s="1326"/>
      <c r="C321" s="1327" t="s">
        <v>1006</v>
      </c>
      <c r="D321" s="1328" t="s">
        <v>1001</v>
      </c>
      <c r="E321" s="789">
        <f t="shared" si="70"/>
        <v>9</v>
      </c>
      <c r="F321" s="790">
        <f t="shared" si="70"/>
        <v>9</v>
      </c>
      <c r="G321" s="386"/>
      <c r="H321" s="386"/>
      <c r="I321" s="386"/>
      <c r="J321" s="386"/>
      <c r="K321" s="212">
        <f t="shared" si="69"/>
        <v>1</v>
      </c>
      <c r="L321" s="1399" t="s">
        <v>1410</v>
      </c>
    </row>
    <row r="322" spans="1:12" ht="18.75" customHeight="1">
      <c r="A322" s="11">
        <v>912</v>
      </c>
      <c r="B322" s="1332"/>
      <c r="C322" s="1333" t="s">
        <v>1007</v>
      </c>
      <c r="D322" s="1334" t="s">
        <v>1008</v>
      </c>
      <c r="E322" s="795">
        <f t="shared" si="70"/>
        <v>20</v>
      </c>
      <c r="F322" s="796">
        <f t="shared" si="70"/>
        <v>18</v>
      </c>
      <c r="G322" s="386"/>
      <c r="H322" s="386"/>
      <c r="I322" s="386"/>
      <c r="J322" s="386"/>
      <c r="K322" s="212">
        <f t="shared" si="69"/>
        <v>1</v>
      </c>
      <c r="L322" s="1399" t="s">
        <v>1416</v>
      </c>
    </row>
    <row r="323" spans="1:12" ht="18.75" customHeight="1">
      <c r="A323" s="11">
        <v>920</v>
      </c>
      <c r="B323" s="1323"/>
      <c r="C323" s="1324" t="s">
        <v>1009</v>
      </c>
      <c r="D323" s="1325" t="s">
        <v>1010</v>
      </c>
      <c r="E323" s="797">
        <f>IF(ISERROR(E186/(E320+E332)),0,E186/(E320+E332))</f>
        <v>11175.827586206897</v>
      </c>
      <c r="F323" s="798">
        <f>IF(ISERROR(J186/(F320+F332)),0,F186/(F320+F332))</f>
        <v>11965.111111111111</v>
      </c>
      <c r="G323" s="386"/>
      <c r="H323" s="386"/>
      <c r="I323" s="386"/>
      <c r="J323" s="386"/>
      <c r="K323" s="212">
        <f t="shared" si="69"/>
        <v>1</v>
      </c>
      <c r="L323" s="1399" t="s">
        <v>1412</v>
      </c>
    </row>
    <row r="324" spans="1:12" ht="18.75" customHeight="1">
      <c r="A324" s="11">
        <v>921</v>
      </c>
      <c r="B324" s="1326"/>
      <c r="C324" s="1335" t="s">
        <v>1011</v>
      </c>
      <c r="D324" s="1336" t="s">
        <v>1012</v>
      </c>
      <c r="E324" s="799">
        <f>IF(ISERROR(E187/(E321+E332)),0,E187/(E321+E332))</f>
        <v>13950.555555555555</v>
      </c>
      <c r="F324" s="800">
        <f>IF(ISERROR(J187/(F321+F332)),0,F187/(F321+F332))</f>
        <v>13846.777777777777</v>
      </c>
      <c r="G324" s="386"/>
      <c r="H324" s="386"/>
      <c r="I324" s="386"/>
      <c r="J324" s="386"/>
      <c r="K324" s="212">
        <f t="shared" si="69"/>
        <v>1</v>
      </c>
      <c r="L324" s="1399" t="s">
        <v>1417</v>
      </c>
    </row>
    <row r="325" spans="1:12" ht="18.75" customHeight="1">
      <c r="A325" s="11">
        <v>922</v>
      </c>
      <c r="B325" s="1332"/>
      <c r="C325" s="1330" t="s">
        <v>1013</v>
      </c>
      <c r="D325" s="1331" t="s">
        <v>1014</v>
      </c>
      <c r="E325" s="801">
        <f>IF(ISERROR(E188/(E322)),0,E188/(E322))</f>
        <v>9927.2000000000007</v>
      </c>
      <c r="F325" s="802">
        <f>IF(ISERROR(J188/(F322)),0,F188/(F322))</f>
        <v>11024.277777777777</v>
      </c>
      <c r="G325" s="386"/>
      <c r="H325" s="386"/>
      <c r="I325" s="386"/>
      <c r="J325" s="386"/>
      <c r="K325" s="212">
        <f t="shared" si="69"/>
        <v>1</v>
      </c>
      <c r="L325" s="1399" t="s">
        <v>1421</v>
      </c>
    </row>
    <row r="326" spans="1:12" ht="18.75" customHeight="1">
      <c r="A326" s="11">
        <v>930</v>
      </c>
      <c r="B326" s="1323"/>
      <c r="C326" s="1324" t="s">
        <v>1015</v>
      </c>
      <c r="D326" s="1325" t="s">
        <v>1016</v>
      </c>
      <c r="E326" s="793">
        <f t="shared" ref="E326:F329" si="71">SUMIF($C$603:$C$12272,$C326,E$603:E$12272)</f>
        <v>0</v>
      </c>
      <c r="F326" s="794">
        <f t="shared" si="71"/>
        <v>4</v>
      </c>
      <c r="G326" s="386"/>
      <c r="H326" s="386"/>
      <c r="I326" s="386"/>
      <c r="J326" s="386"/>
      <c r="K326" s="212">
        <f t="shared" si="69"/>
        <v>1</v>
      </c>
      <c r="L326" s="1399" t="s">
        <v>1418</v>
      </c>
    </row>
    <row r="327" spans="1:12" ht="18.75" customHeight="1">
      <c r="A327" s="11">
        <v>931</v>
      </c>
      <c r="B327" s="1326"/>
      <c r="C327" s="1335" t="s">
        <v>1017</v>
      </c>
      <c r="D327" s="1336" t="s">
        <v>1018</v>
      </c>
      <c r="E327" s="803">
        <f t="shared" si="71"/>
        <v>0</v>
      </c>
      <c r="F327" s="804">
        <f t="shared" si="71"/>
        <v>4</v>
      </c>
      <c r="G327" s="386"/>
      <c r="H327" s="386"/>
      <c r="I327" s="386"/>
      <c r="J327" s="386"/>
      <c r="K327" s="212">
        <f t="shared" si="69"/>
        <v>1</v>
      </c>
      <c r="L327" s="1399" t="s">
        <v>1410</v>
      </c>
    </row>
    <row r="328" spans="1:12" ht="18.75" customHeight="1">
      <c r="A328" s="11">
        <v>932</v>
      </c>
      <c r="B328" s="1332"/>
      <c r="C328" s="1330" t="s">
        <v>1019</v>
      </c>
      <c r="D328" s="1331" t="s">
        <v>1020</v>
      </c>
      <c r="E328" s="791">
        <f t="shared" si="71"/>
        <v>0</v>
      </c>
      <c r="F328" s="792">
        <f t="shared" si="71"/>
        <v>0</v>
      </c>
      <c r="G328" s="386"/>
      <c r="H328" s="386"/>
      <c r="I328" s="386"/>
      <c r="J328" s="386"/>
      <c r="K328" s="212">
        <f t="shared" si="69"/>
        <v>1</v>
      </c>
      <c r="L328" s="1399" t="s">
        <v>1413</v>
      </c>
    </row>
    <row r="329" spans="1:12" ht="18.75" customHeight="1">
      <c r="A329" s="10">
        <v>935</v>
      </c>
      <c r="B329" s="1323"/>
      <c r="C329" s="1324" t="s">
        <v>1021</v>
      </c>
      <c r="D329" s="1325" t="s">
        <v>315</v>
      </c>
      <c r="E329" s="793">
        <f t="shared" si="71"/>
        <v>0</v>
      </c>
      <c r="F329" s="794">
        <f t="shared" si="71"/>
        <v>0</v>
      </c>
      <c r="G329" s="386"/>
      <c r="H329" s="386"/>
      <c r="I329" s="386"/>
      <c r="J329" s="386"/>
      <c r="K329" s="212">
        <f t="shared" si="69"/>
        <v>1</v>
      </c>
      <c r="L329" s="1399" t="s">
        <v>1414</v>
      </c>
    </row>
    <row r="330" spans="1:12" ht="18.75" customHeight="1">
      <c r="A330" s="10">
        <v>940</v>
      </c>
      <c r="B330" s="1323"/>
      <c r="C330" s="1324" t="s">
        <v>316</v>
      </c>
      <c r="D330" s="1325" t="s">
        <v>11</v>
      </c>
      <c r="E330" s="1545"/>
      <c r="F330" s="1546"/>
      <c r="G330" s="386"/>
      <c r="H330" s="386"/>
      <c r="I330" s="386"/>
      <c r="J330" s="386"/>
      <c r="K330" s="212">
        <f t="shared" si="69"/>
        <v>1</v>
      </c>
      <c r="L330" s="1399" t="s">
        <v>1407</v>
      </c>
    </row>
    <row r="331" spans="1:12" ht="18.75" customHeight="1">
      <c r="A331" s="10">
        <v>950</v>
      </c>
      <c r="B331" s="1323"/>
      <c r="C331" s="1324" t="s">
        <v>317</v>
      </c>
      <c r="D331" s="1325" t="s">
        <v>9</v>
      </c>
      <c r="E331" s="793">
        <f t="shared" ref="E331:F338" si="72">SUMIF($C$603:$C$12272,$C331,E$603:E$12272)</f>
        <v>0</v>
      </c>
      <c r="F331" s="794">
        <f t="shared" si="72"/>
        <v>0</v>
      </c>
      <c r="G331" s="386"/>
      <c r="H331" s="386"/>
      <c r="I331" s="386"/>
      <c r="J331" s="386"/>
      <c r="K331" s="212">
        <f t="shared" si="69"/>
        <v>1</v>
      </c>
      <c r="L331" s="1399" t="s">
        <v>1410</v>
      </c>
    </row>
    <row r="332" spans="1:12" ht="18.75" customHeight="1">
      <c r="A332" s="11">
        <v>953</v>
      </c>
      <c r="B332" s="1323"/>
      <c r="C332" s="1324" t="s">
        <v>318</v>
      </c>
      <c r="D332" s="1325" t="s">
        <v>10</v>
      </c>
      <c r="E332" s="793">
        <f t="shared" si="72"/>
        <v>0</v>
      </c>
      <c r="F332" s="794">
        <f t="shared" si="72"/>
        <v>0</v>
      </c>
      <c r="G332" s="386"/>
      <c r="H332" s="386"/>
      <c r="I332" s="386"/>
      <c r="J332" s="386"/>
      <c r="K332" s="212">
        <f t="shared" si="69"/>
        <v>1</v>
      </c>
      <c r="L332" s="1399" t="s">
        <v>1415</v>
      </c>
    </row>
    <row r="333" spans="1:12" ht="18.75" customHeight="1">
      <c r="A333" s="11">
        <v>954</v>
      </c>
      <c r="B333" s="1323"/>
      <c r="C333" s="1324" t="s">
        <v>319</v>
      </c>
      <c r="D333" s="1325" t="s">
        <v>320</v>
      </c>
      <c r="E333" s="793">
        <f t="shared" si="72"/>
        <v>0</v>
      </c>
      <c r="F333" s="794">
        <f t="shared" si="72"/>
        <v>0</v>
      </c>
      <c r="G333" s="386"/>
      <c r="H333" s="386"/>
      <c r="I333" s="386"/>
      <c r="J333" s="386"/>
      <c r="K333" s="212">
        <f t="shared" si="69"/>
        <v>1</v>
      </c>
      <c r="L333" s="1399" t="s">
        <v>1418</v>
      </c>
    </row>
    <row r="334" spans="1:12" ht="18.75" customHeight="1">
      <c r="A334" s="19">
        <v>955</v>
      </c>
      <c r="B334" s="1323"/>
      <c r="C334" s="1324" t="s">
        <v>321</v>
      </c>
      <c r="D334" s="1325" t="s">
        <v>322</v>
      </c>
      <c r="E334" s="793">
        <f t="shared" si="72"/>
        <v>0</v>
      </c>
      <c r="F334" s="794">
        <f t="shared" si="72"/>
        <v>0</v>
      </c>
      <c r="G334" s="386"/>
      <c r="H334" s="386"/>
      <c r="I334" s="386"/>
      <c r="J334" s="386"/>
      <c r="K334" s="212">
        <f t="shared" si="69"/>
        <v>1</v>
      </c>
      <c r="L334" s="1399" t="s">
        <v>1412</v>
      </c>
    </row>
    <row r="335" spans="1:12" ht="18.75" customHeight="1">
      <c r="A335" s="19">
        <v>956</v>
      </c>
      <c r="B335" s="1323"/>
      <c r="C335" s="1324" t="s">
        <v>323</v>
      </c>
      <c r="D335" s="1325" t="s">
        <v>324</v>
      </c>
      <c r="E335" s="793">
        <f t="shared" si="72"/>
        <v>0</v>
      </c>
      <c r="F335" s="794">
        <f t="shared" si="72"/>
        <v>0</v>
      </c>
      <c r="G335" s="386"/>
      <c r="H335" s="386"/>
      <c r="I335" s="386"/>
      <c r="J335" s="386"/>
      <c r="K335" s="212">
        <f t="shared" si="69"/>
        <v>1</v>
      </c>
      <c r="L335" s="1398"/>
    </row>
    <row r="336" spans="1:12" ht="18.75" customHeight="1">
      <c r="A336" s="14">
        <v>958</v>
      </c>
      <c r="B336" s="1323"/>
      <c r="C336" s="1324" t="s">
        <v>325</v>
      </c>
      <c r="D336" s="1325" t="s">
        <v>326</v>
      </c>
      <c r="E336" s="793">
        <f t="shared" si="72"/>
        <v>0</v>
      </c>
      <c r="F336" s="794">
        <f t="shared" si="72"/>
        <v>0</v>
      </c>
      <c r="G336" s="386"/>
      <c r="H336" s="386"/>
      <c r="I336" s="386"/>
      <c r="J336" s="386"/>
      <c r="K336" s="212">
        <f t="shared" si="69"/>
        <v>1</v>
      </c>
      <c r="L336" s="1399" t="s">
        <v>1411</v>
      </c>
    </row>
    <row r="337" spans="1:12" ht="18.75" customHeight="1">
      <c r="A337" s="14">
        <v>959</v>
      </c>
      <c r="B337" s="1323"/>
      <c r="C337" s="1324" t="s">
        <v>327</v>
      </c>
      <c r="D337" s="1325" t="s">
        <v>328</v>
      </c>
      <c r="E337" s="793">
        <f t="shared" si="72"/>
        <v>0</v>
      </c>
      <c r="F337" s="794">
        <f t="shared" si="72"/>
        <v>0</v>
      </c>
      <c r="G337" s="386"/>
      <c r="H337" s="386"/>
      <c r="I337" s="386"/>
      <c r="J337" s="386"/>
      <c r="K337" s="212">
        <f t="shared" si="69"/>
        <v>1</v>
      </c>
      <c r="L337" s="1399" t="s">
        <v>1421</v>
      </c>
    </row>
    <row r="338" spans="1:12" ht="18.75" customHeight="1" thickBot="1">
      <c r="A338" s="14">
        <v>960</v>
      </c>
      <c r="B338" s="1337"/>
      <c r="C338" s="1338" t="s">
        <v>329</v>
      </c>
      <c r="D338" s="1339" t="s">
        <v>330</v>
      </c>
      <c r="E338" s="805">
        <f t="shared" si="72"/>
        <v>0</v>
      </c>
      <c r="F338" s="806">
        <f t="shared" si="72"/>
        <v>0</v>
      </c>
      <c r="G338" s="386"/>
      <c r="H338" s="386"/>
      <c r="I338" s="386"/>
      <c r="J338" s="386"/>
      <c r="K338" s="212">
        <f t="shared" si="69"/>
        <v>1</v>
      </c>
      <c r="L338" s="1399" t="s">
        <v>1415</v>
      </c>
    </row>
    <row r="339" spans="1:12" ht="31.5" customHeight="1" thickTop="1">
      <c r="A339" s="14"/>
      <c r="B339" s="1340" t="s">
        <v>647</v>
      </c>
      <c r="C339" s="1341"/>
      <c r="D339" s="1342"/>
      <c r="E339" s="781"/>
      <c r="F339" s="781"/>
      <c r="G339" s="386"/>
      <c r="H339" s="386"/>
      <c r="I339" s="386"/>
      <c r="J339" s="386"/>
      <c r="K339" s="212">
        <f t="shared" si="69"/>
        <v>1</v>
      </c>
      <c r="L339" s="1399" t="s">
        <v>1412</v>
      </c>
    </row>
    <row r="340" spans="1:12" ht="36" customHeight="1">
      <c r="A340" s="14"/>
      <c r="B340" s="2242" t="s">
        <v>331</v>
      </c>
      <c r="C340" s="2242"/>
      <c r="D340" s="2242"/>
      <c r="E340" s="781"/>
      <c r="F340" s="781"/>
      <c r="G340" s="781"/>
      <c r="H340" s="781"/>
      <c r="I340" s="781"/>
      <c r="J340" s="781"/>
      <c r="K340" s="212">
        <f t="shared" si="69"/>
        <v>1</v>
      </c>
      <c r="L340" s="1397"/>
    </row>
    <row r="341" spans="1:12" ht="18.75" customHeight="1">
      <c r="A341" s="14"/>
      <c r="B341" s="779"/>
      <c r="C341" s="779"/>
      <c r="D341" s="1160"/>
      <c r="E341" s="780"/>
      <c r="F341" s="780"/>
      <c r="G341" s="780"/>
      <c r="H341" s="780"/>
      <c r="I341" s="780"/>
      <c r="J341" s="780"/>
      <c r="K341" s="212">
        <f t="shared" si="69"/>
        <v>1</v>
      </c>
      <c r="L341" s="1397"/>
    </row>
    <row r="342" spans="1:12" ht="18.75" customHeight="1">
      <c r="A342" s="14"/>
      <c r="B342" s="1430"/>
      <c r="C342" s="1430"/>
      <c r="D342" s="1434"/>
      <c r="E342" s="1433"/>
      <c r="F342" s="1433"/>
      <c r="G342" s="1433"/>
      <c r="H342" s="1433"/>
      <c r="I342" s="1433"/>
      <c r="J342" s="1433"/>
      <c r="K342" s="312">
        <v>1</v>
      </c>
      <c r="L342" s="1397"/>
    </row>
    <row r="343" spans="1:12" ht="19.5" customHeight="1">
      <c r="A343" s="14"/>
      <c r="B343" s="779"/>
      <c r="C343" s="1157"/>
      <c r="D343" s="1183"/>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2"/>
      <c r="K344" s="4">
        <v>1</v>
      </c>
      <c r="L344" s="509"/>
    </row>
    <row r="345" spans="1:12" ht="18.75" customHeight="1">
      <c r="A345" s="14"/>
      <c r="B345" s="779"/>
      <c r="C345" s="1157"/>
      <c r="D345" s="1183"/>
      <c r="E345" s="1184" t="s">
        <v>1356</v>
      </c>
      <c r="F345" s="1184" t="s">
        <v>649</v>
      </c>
      <c r="G345" s="780"/>
      <c r="H345" s="780"/>
      <c r="I345" s="780"/>
      <c r="J345" s="780"/>
      <c r="K345" s="4">
        <v>1</v>
      </c>
      <c r="L345" s="509"/>
    </row>
    <row r="346" spans="1:12" ht="27" customHeight="1">
      <c r="A346" s="14"/>
      <c r="B346" s="2190" t="str">
        <f>$B$9</f>
        <v>ОБЛАСТНА АДМИНИСТРАЦИЯ-ПЛЕВЕН</v>
      </c>
      <c r="C346" s="2191"/>
      <c r="D346" s="2192"/>
      <c r="E346" s="1096">
        <f>$E$9</f>
        <v>42736</v>
      </c>
      <c r="F346" s="1435">
        <f>$F$9</f>
        <v>43100</v>
      </c>
      <c r="G346" s="780"/>
      <c r="H346" s="780"/>
      <c r="I346" s="780"/>
      <c r="J346" s="780"/>
      <c r="K346" s="4">
        <v>1</v>
      </c>
      <c r="L346" s="509"/>
    </row>
    <row r="347" spans="1:12">
      <c r="A347" s="14"/>
      <c r="B347" s="1189" t="str">
        <f>$B$10</f>
        <v xml:space="preserve">                                                            (наименование на разпоредителя с бюджет)</v>
      </c>
      <c r="C347" s="779"/>
      <c r="D347" s="1160"/>
      <c r="E347" s="780"/>
      <c r="F347" s="780"/>
      <c r="G347" s="780"/>
      <c r="H347" s="780"/>
      <c r="I347" s="780"/>
      <c r="J347" s="780"/>
      <c r="K347" s="4">
        <v>1</v>
      </c>
      <c r="L347" s="509"/>
    </row>
    <row r="348" spans="1:12" ht="5.25" customHeight="1">
      <c r="A348" s="14"/>
      <c r="B348" s="1189"/>
      <c r="C348" s="779"/>
      <c r="D348" s="1160"/>
      <c r="E348" s="1317"/>
      <c r="F348" s="780"/>
      <c r="G348" s="780"/>
      <c r="H348" s="780"/>
      <c r="I348" s="780"/>
      <c r="J348" s="780"/>
      <c r="K348" s="4">
        <v>1</v>
      </c>
      <c r="L348" s="509"/>
    </row>
    <row r="349" spans="1:12" ht="27.75" customHeight="1">
      <c r="A349" s="14"/>
      <c r="B349" s="2224" t="str">
        <f>$B$12</f>
        <v xml:space="preserve">Министерски съвет </v>
      </c>
      <c r="C349" s="2225"/>
      <c r="D349" s="2226"/>
      <c r="E349" s="1436" t="s">
        <v>1328</v>
      </c>
      <c r="F349" s="1953" t="str">
        <f>$F$12</f>
        <v>0300</v>
      </c>
      <c r="G349" s="780"/>
      <c r="H349" s="780"/>
      <c r="I349" s="780"/>
      <c r="J349" s="780"/>
      <c r="K349" s="4">
        <v>1</v>
      </c>
      <c r="L349" s="509"/>
    </row>
    <row r="350" spans="1:12">
      <c r="A350" s="14"/>
      <c r="B350" s="1437" t="str">
        <f>$B$13</f>
        <v xml:space="preserve">                                             (наименование на първостепенния разпоредител с бюджет)</v>
      </c>
      <c r="C350" s="1159"/>
      <c r="D350" s="780"/>
      <c r="E350" s="1317"/>
      <c r="F350" s="780"/>
      <c r="G350" s="780"/>
      <c r="H350" s="780"/>
      <c r="I350" s="780"/>
      <c r="J350" s="780"/>
      <c r="K350" s="4">
        <v>1</v>
      </c>
      <c r="L350" s="509"/>
    </row>
    <row r="351" spans="1:12" ht="21.75" customHeight="1">
      <c r="A351" s="14"/>
      <c r="B351" s="1438"/>
      <c r="C351" s="1438"/>
      <c r="D351" s="1439" t="s">
        <v>1456</v>
      </c>
      <c r="E351" s="1198">
        <f>$E$15</f>
        <v>0</v>
      </c>
      <c r="F351" s="1544" t="str">
        <f>+$F$15</f>
        <v>БЮДЖЕТ</v>
      </c>
      <c r="G351" s="780"/>
      <c r="H351" s="1199"/>
      <c r="I351" s="780"/>
      <c r="J351" s="1199"/>
      <c r="K351" s="4">
        <v>1</v>
      </c>
      <c r="L351" s="509"/>
    </row>
    <row r="352" spans="1:12" ht="16.5" thickBot="1">
      <c r="A352" s="14"/>
      <c r="B352" s="779"/>
      <c r="C352" s="1157"/>
      <c r="D352" s="1183"/>
      <c r="E352" s="15"/>
      <c r="F352" s="1201"/>
      <c r="G352" s="1201"/>
      <c r="H352" s="1201"/>
      <c r="I352" s="1201"/>
      <c r="J352" s="1202" t="s">
        <v>753</v>
      </c>
      <c r="K352" s="4">
        <v>1</v>
      </c>
      <c r="L352" s="509"/>
    </row>
    <row r="353" spans="1:26" ht="22.5" customHeight="1" thickBot="1">
      <c r="A353" s="14"/>
      <c r="B353" s="1440"/>
      <c r="C353" s="1441"/>
      <c r="D353" s="1442" t="s">
        <v>1359</v>
      </c>
      <c r="E353" s="1443" t="s">
        <v>755</v>
      </c>
      <c r="F353" s="506" t="s">
        <v>1343</v>
      </c>
      <c r="G353" s="1444"/>
      <c r="H353" s="1445"/>
      <c r="I353" s="1444"/>
      <c r="J353" s="1446"/>
      <c r="K353" s="4">
        <v>1</v>
      </c>
      <c r="L353" s="509"/>
    </row>
    <row r="354" spans="1:26" ht="48" customHeight="1">
      <c r="A354" s="14"/>
      <c r="B354" s="1447" t="s">
        <v>703</v>
      </c>
      <c r="C354" s="1448" t="s">
        <v>757</v>
      </c>
      <c r="D354" s="1449" t="s">
        <v>332</v>
      </c>
      <c r="E354" s="1443">
        <f>$C$3</f>
        <v>2017</v>
      </c>
      <c r="F354" s="507" t="s">
        <v>1341</v>
      </c>
      <c r="G354" s="1450" t="s">
        <v>1340</v>
      </c>
      <c r="H354" s="1451" t="s">
        <v>1037</v>
      </c>
      <c r="I354" s="1452" t="s">
        <v>1329</v>
      </c>
      <c r="J354" s="1453" t="s">
        <v>1330</v>
      </c>
      <c r="K354" s="4">
        <v>1</v>
      </c>
      <c r="L354" s="509"/>
    </row>
    <row r="355" spans="1:26" ht="18.75">
      <c r="A355" s="14">
        <v>1</v>
      </c>
      <c r="B355" s="1454" t="s">
        <v>1360</v>
      </c>
      <c r="C355" s="1455"/>
      <c r="D355" s="1456" t="s">
        <v>333</v>
      </c>
      <c r="E355" s="498" t="s">
        <v>347</v>
      </c>
      <c r="F355" s="498" t="s">
        <v>348</v>
      </c>
      <c r="G355" s="460" t="s">
        <v>1051</v>
      </c>
      <c r="H355" s="461" t="s">
        <v>1052</v>
      </c>
      <c r="I355" s="461" t="s">
        <v>1024</v>
      </c>
      <c r="J355" s="462" t="s">
        <v>1311</v>
      </c>
      <c r="K355" s="4">
        <v>1</v>
      </c>
      <c r="L355" s="509"/>
    </row>
    <row r="356" spans="1:26">
      <c r="A356" s="508">
        <v>2</v>
      </c>
      <c r="B356" s="1457"/>
      <c r="C356" s="1458"/>
      <c r="D356" s="1459"/>
      <c r="E356" s="386"/>
      <c r="F356" s="386"/>
      <c r="G356" s="386"/>
      <c r="H356" s="387"/>
      <c r="I356" s="386"/>
      <c r="J356" s="387"/>
      <c r="K356" s="4">
        <v>1</v>
      </c>
      <c r="L356" s="509"/>
    </row>
    <row r="357" spans="1:26" s="353" customFormat="1" ht="18.75" hidden="1" customHeight="1">
      <c r="A357" s="17">
        <v>5</v>
      </c>
      <c r="B357" s="1460">
        <v>3000</v>
      </c>
      <c r="C357" s="2240" t="s">
        <v>587</v>
      </c>
      <c r="D357" s="2241"/>
      <c r="E357" s="1781">
        <f t="shared" ref="E357:J357" si="73">SUM(E358:E370)</f>
        <v>0</v>
      </c>
      <c r="F357" s="505">
        <f t="shared" si="73"/>
        <v>0</v>
      </c>
      <c r="G357" s="1461">
        <f t="shared" si="73"/>
        <v>0</v>
      </c>
      <c r="H357" s="542">
        <f t="shared" si="73"/>
        <v>0</v>
      </c>
      <c r="I357" s="542">
        <f t="shared" si="73"/>
        <v>0</v>
      </c>
      <c r="J357" s="544">
        <f t="shared" si="73"/>
        <v>0</v>
      </c>
      <c r="K357" s="1570" t="str">
        <f t="shared" ref="K357:K420" si="74">(IF($E357&lt;&gt;0,$K$2,IF($F357&lt;&gt;0,$K$2,IF($G357&lt;&gt;0,$K$2,IF($H357&lt;&gt;0,$K$2,IF($I357&lt;&gt;0,$K$2,IF($J357&lt;&gt;0,$K$2,"")))))))</f>
        <v/>
      </c>
      <c r="L357" s="510"/>
      <c r="M357" s="351"/>
      <c r="N357" s="351"/>
      <c r="O357" s="351"/>
      <c r="P357" s="351"/>
      <c r="Q357" s="351"/>
      <c r="R357" s="351"/>
      <c r="S357" s="351"/>
      <c r="T357" s="351"/>
      <c r="U357" s="351"/>
      <c r="V357" s="351"/>
      <c r="W357" s="351"/>
      <c r="X357" s="351"/>
      <c r="Y357" s="351"/>
      <c r="Z357" s="351"/>
    </row>
    <row r="358" spans="1:26" ht="18.75" hidden="1" customHeight="1">
      <c r="A358" s="14">
        <v>10</v>
      </c>
      <c r="B358" s="302"/>
      <c r="C358" s="294">
        <v>3020</v>
      </c>
      <c r="D358" s="295" t="s">
        <v>589</v>
      </c>
      <c r="E358" s="646"/>
      <c r="F358" s="647">
        <f t="shared" ref="F358:F370" si="75">G358+H358+I358+J358</f>
        <v>0</v>
      </c>
      <c r="G358" s="545"/>
      <c r="H358" s="546"/>
      <c r="I358" s="546"/>
      <c r="J358" s="547"/>
      <c r="K358" s="1570" t="str">
        <f t="shared" si="74"/>
        <v/>
      </c>
      <c r="L358" s="510"/>
    </row>
    <row r="359" spans="1:26" ht="18.75" hidden="1" customHeight="1">
      <c r="A359" s="24">
        <v>20</v>
      </c>
      <c r="B359" s="302"/>
      <c r="C359" s="296">
        <v>3040</v>
      </c>
      <c r="D359" s="518" t="s">
        <v>590</v>
      </c>
      <c r="E359" s="648"/>
      <c r="F359" s="649">
        <f t="shared" si="75"/>
        <v>0</v>
      </c>
      <c r="G359" s="548"/>
      <c r="H359" s="549"/>
      <c r="I359" s="549"/>
      <c r="J359" s="550"/>
      <c r="K359" s="1570" t="str">
        <f t="shared" si="74"/>
        <v/>
      </c>
      <c r="L359" s="510"/>
    </row>
    <row r="360" spans="1:26" ht="18.75" hidden="1" customHeight="1">
      <c r="A360" s="14">
        <v>25</v>
      </c>
      <c r="B360" s="302"/>
      <c r="C360" s="296">
        <v>3041</v>
      </c>
      <c r="D360" s="297" t="s">
        <v>6</v>
      </c>
      <c r="E360" s="648"/>
      <c r="F360" s="649">
        <f t="shared" si="75"/>
        <v>0</v>
      </c>
      <c r="G360" s="548"/>
      <c r="H360" s="549"/>
      <c r="I360" s="549"/>
      <c r="J360" s="550"/>
      <c r="K360" s="1570" t="str">
        <f t="shared" si="74"/>
        <v/>
      </c>
      <c r="L360" s="510"/>
    </row>
    <row r="361" spans="1:26" ht="18.75" hidden="1" customHeight="1">
      <c r="A361" s="14">
        <v>30</v>
      </c>
      <c r="B361" s="293"/>
      <c r="C361" s="296">
        <v>3042</v>
      </c>
      <c r="D361" s="297" t="s">
        <v>7</v>
      </c>
      <c r="E361" s="648"/>
      <c r="F361" s="649">
        <f t="shared" si="75"/>
        <v>0</v>
      </c>
      <c r="G361" s="548"/>
      <c r="H361" s="549"/>
      <c r="I361" s="549"/>
      <c r="J361" s="550"/>
      <c r="K361" s="1570" t="str">
        <f t="shared" si="74"/>
        <v/>
      </c>
      <c r="L361" s="510"/>
    </row>
    <row r="362" spans="1:26" ht="18.75" hidden="1" customHeight="1">
      <c r="A362" s="14">
        <v>35</v>
      </c>
      <c r="B362" s="293"/>
      <c r="C362" s="296">
        <v>3043</v>
      </c>
      <c r="D362" s="297" t="s">
        <v>591</v>
      </c>
      <c r="E362" s="648"/>
      <c r="F362" s="649">
        <f t="shared" si="75"/>
        <v>0</v>
      </c>
      <c r="G362" s="548"/>
      <c r="H362" s="549"/>
      <c r="I362" s="549"/>
      <c r="J362" s="550"/>
      <c r="K362" s="1570" t="str">
        <f t="shared" si="74"/>
        <v/>
      </c>
      <c r="L362" s="510"/>
    </row>
    <row r="363" spans="1:26" ht="18.75" hidden="1" customHeight="1">
      <c r="A363" s="14">
        <v>36</v>
      </c>
      <c r="B363" s="293"/>
      <c r="C363" s="472">
        <v>3048</v>
      </c>
      <c r="D363" s="517" t="s">
        <v>592</v>
      </c>
      <c r="E363" s="650"/>
      <c r="F363" s="651">
        <f t="shared" si="75"/>
        <v>0</v>
      </c>
      <c r="G363" s="551"/>
      <c r="H363" s="552"/>
      <c r="I363" s="552"/>
      <c r="J363" s="553"/>
      <c r="K363" s="1570" t="str">
        <f t="shared" si="74"/>
        <v/>
      </c>
      <c r="L363" s="510"/>
    </row>
    <row r="364" spans="1:26" ht="18.75" hidden="1" customHeight="1">
      <c r="A364" s="14">
        <v>45</v>
      </c>
      <c r="B364" s="293"/>
      <c r="C364" s="470">
        <v>3050</v>
      </c>
      <c r="D364" s="471" t="s">
        <v>593</v>
      </c>
      <c r="E364" s="652"/>
      <c r="F364" s="653">
        <f t="shared" si="75"/>
        <v>0</v>
      </c>
      <c r="G364" s="554"/>
      <c r="H364" s="555"/>
      <c r="I364" s="555"/>
      <c r="J364" s="556"/>
      <c r="K364" s="1570" t="str">
        <f t="shared" si="74"/>
        <v/>
      </c>
      <c r="L364" s="510"/>
    </row>
    <row r="365" spans="1:26" ht="18.75" hidden="1" customHeight="1">
      <c r="A365" s="14">
        <v>50</v>
      </c>
      <c r="B365" s="293"/>
      <c r="C365" s="472">
        <v>3061</v>
      </c>
      <c r="D365" s="517" t="s">
        <v>594</v>
      </c>
      <c r="E365" s="650"/>
      <c r="F365" s="651">
        <f t="shared" si="75"/>
        <v>0</v>
      </c>
      <c r="G365" s="551"/>
      <c r="H365" s="552"/>
      <c r="I365" s="552"/>
      <c r="J365" s="553"/>
      <c r="K365" s="1570" t="str">
        <f t="shared" si="74"/>
        <v/>
      </c>
      <c r="L365" s="510"/>
    </row>
    <row r="366" spans="1:26" ht="18.75" hidden="1" customHeight="1">
      <c r="A366" s="14">
        <v>60</v>
      </c>
      <c r="B366" s="293"/>
      <c r="C366" s="470">
        <v>3081</v>
      </c>
      <c r="D366" s="471" t="s">
        <v>595</v>
      </c>
      <c r="E366" s="652"/>
      <c r="F366" s="653">
        <f t="shared" si="75"/>
        <v>0</v>
      </c>
      <c r="G366" s="554"/>
      <c r="H366" s="555"/>
      <c r="I366" s="555"/>
      <c r="J366" s="556"/>
      <c r="K366" s="1570" t="str">
        <f t="shared" si="74"/>
        <v/>
      </c>
      <c r="L366" s="510"/>
    </row>
    <row r="367" spans="1:26" ht="18.75" hidden="1" customHeight="1">
      <c r="A367" s="14"/>
      <c r="B367" s="293"/>
      <c r="C367" s="296" t="s">
        <v>1025</v>
      </c>
      <c r="D367" s="297" t="s">
        <v>596</v>
      </c>
      <c r="E367" s="648"/>
      <c r="F367" s="649">
        <f t="shared" si="75"/>
        <v>0</v>
      </c>
      <c r="G367" s="548"/>
      <c r="H367" s="549"/>
      <c r="I367" s="549"/>
      <c r="J367" s="550"/>
      <c r="K367" s="1570" t="str">
        <f t="shared" si="74"/>
        <v/>
      </c>
      <c r="L367" s="510"/>
    </row>
    <row r="368" spans="1:26" ht="18.75" hidden="1" customHeight="1">
      <c r="A368" s="14">
        <v>65</v>
      </c>
      <c r="B368" s="293"/>
      <c r="C368" s="296">
        <v>3083</v>
      </c>
      <c r="D368" s="297" t="s">
        <v>597</v>
      </c>
      <c r="E368" s="648"/>
      <c r="F368" s="649">
        <f t="shared" si="75"/>
        <v>0</v>
      </c>
      <c r="G368" s="548"/>
      <c r="H368" s="549"/>
      <c r="I368" s="549"/>
      <c r="J368" s="550"/>
      <c r="K368" s="1570" t="str">
        <f t="shared" si="74"/>
        <v/>
      </c>
      <c r="L368" s="510"/>
    </row>
    <row r="369" spans="1:26" ht="18.75" hidden="1" customHeight="1">
      <c r="A369" s="14">
        <v>65</v>
      </c>
      <c r="B369" s="293"/>
      <c r="C369" s="296">
        <v>3089</v>
      </c>
      <c r="D369" s="519" t="s">
        <v>598</v>
      </c>
      <c r="E369" s="648"/>
      <c r="F369" s="649">
        <f t="shared" si="75"/>
        <v>0</v>
      </c>
      <c r="G369" s="548"/>
      <c r="H369" s="549"/>
      <c r="I369" s="549"/>
      <c r="J369" s="550"/>
      <c r="K369" s="1570" t="str">
        <f t="shared" si="74"/>
        <v/>
      </c>
      <c r="L369" s="510"/>
    </row>
    <row r="370" spans="1:26" ht="18.75" hidden="1" customHeight="1">
      <c r="A370" s="14">
        <v>65</v>
      </c>
      <c r="B370" s="293"/>
      <c r="C370" s="299">
        <v>3090</v>
      </c>
      <c r="D370" s="327" t="s">
        <v>1113</v>
      </c>
      <c r="E370" s="654"/>
      <c r="F370" s="655">
        <f t="shared" si="75"/>
        <v>0</v>
      </c>
      <c r="G370" s="557"/>
      <c r="H370" s="558"/>
      <c r="I370" s="558"/>
      <c r="J370" s="559"/>
      <c r="K370" s="1570" t="str">
        <f t="shared" si="74"/>
        <v/>
      </c>
      <c r="L370" s="510"/>
    </row>
    <row r="371" spans="1:26" s="353" customFormat="1" ht="18.75" hidden="1" customHeight="1">
      <c r="A371" s="17">
        <v>70</v>
      </c>
      <c r="B371" s="503">
        <v>3100</v>
      </c>
      <c r="C371" s="2233" t="s">
        <v>599</v>
      </c>
      <c r="D371" s="2234"/>
      <c r="E371" s="1781">
        <f t="shared" ref="E371:J371" si="76">SUM(E372:E378)</f>
        <v>0</v>
      </c>
      <c r="F371" s="505">
        <f t="shared" si="76"/>
        <v>0</v>
      </c>
      <c r="G371" s="541">
        <f t="shared" si="76"/>
        <v>0</v>
      </c>
      <c r="H371" s="542">
        <f t="shared" si="76"/>
        <v>0</v>
      </c>
      <c r="I371" s="1557">
        <f t="shared" si="76"/>
        <v>0</v>
      </c>
      <c r="J371" s="544">
        <f t="shared" si="76"/>
        <v>0</v>
      </c>
      <c r="K371" s="1570" t="str">
        <f t="shared" si="74"/>
        <v/>
      </c>
      <c r="L371" s="510"/>
      <c r="M371" s="351"/>
      <c r="N371" s="351"/>
      <c r="O371" s="351"/>
      <c r="P371" s="351"/>
      <c r="Q371" s="351"/>
      <c r="R371" s="351"/>
      <c r="S371" s="351"/>
      <c r="T371" s="351"/>
      <c r="U371" s="351"/>
      <c r="V371" s="351"/>
      <c r="W371" s="351"/>
      <c r="X371" s="351"/>
      <c r="Y371" s="351"/>
      <c r="Z371" s="351"/>
    </row>
    <row r="372" spans="1:26" ht="18.75" hidden="1" customHeight="1">
      <c r="A372" s="25">
        <v>75</v>
      </c>
      <c r="B372" s="293"/>
      <c r="C372" s="499">
        <v>3110</v>
      </c>
      <c r="D372" s="530" t="s">
        <v>1364</v>
      </c>
      <c r="E372" s="656"/>
      <c r="F372" s="657">
        <f t="shared" ref="F372:F378" si="77">G372+H372+I372+J372</f>
        <v>0</v>
      </c>
      <c r="G372" s="560"/>
      <c r="H372" s="561"/>
      <c r="I372" s="561"/>
      <c r="J372" s="562"/>
      <c r="K372" s="1570" t="str">
        <f t="shared" si="74"/>
        <v/>
      </c>
      <c r="L372" s="510"/>
    </row>
    <row r="373" spans="1:26" ht="18.75" hidden="1" customHeight="1">
      <c r="A373" s="9">
        <v>80</v>
      </c>
      <c r="B373" s="501"/>
      <c r="C373" s="470">
        <v>3111</v>
      </c>
      <c r="D373" s="531" t="s">
        <v>1365</v>
      </c>
      <c r="E373" s="652"/>
      <c r="F373" s="653">
        <f t="shared" si="77"/>
        <v>0</v>
      </c>
      <c r="G373" s="554"/>
      <c r="H373" s="555"/>
      <c r="I373" s="555"/>
      <c r="J373" s="556"/>
      <c r="K373" s="1570" t="str">
        <f t="shared" si="74"/>
        <v/>
      </c>
      <c r="L373" s="510"/>
      <c r="M373" s="353"/>
      <c r="N373" s="353"/>
      <c r="O373" s="353"/>
      <c r="P373" s="353"/>
      <c r="Q373" s="353"/>
      <c r="R373" s="353"/>
      <c r="S373" s="353"/>
      <c r="T373" s="353"/>
      <c r="U373" s="353"/>
      <c r="V373" s="353"/>
      <c r="W373" s="353"/>
      <c r="X373" s="353"/>
      <c r="Y373" s="353"/>
      <c r="Z373" s="353"/>
    </row>
    <row r="374" spans="1:26" ht="24" hidden="1" customHeight="1">
      <c r="A374" s="9">
        <v>85</v>
      </c>
      <c r="B374" s="501"/>
      <c r="C374" s="296">
        <v>3112</v>
      </c>
      <c r="D374" s="340" t="s">
        <v>1366</v>
      </c>
      <c r="E374" s="648"/>
      <c r="F374" s="649">
        <f t="shared" si="77"/>
        <v>0</v>
      </c>
      <c r="G374" s="548"/>
      <c r="H374" s="549"/>
      <c r="I374" s="549"/>
      <c r="J374" s="550"/>
      <c r="K374" s="1570" t="str">
        <f t="shared" si="74"/>
        <v/>
      </c>
      <c r="L374" s="510"/>
    </row>
    <row r="375" spans="1:26" ht="18.75" hidden="1" customHeight="1">
      <c r="A375" s="9">
        <v>90</v>
      </c>
      <c r="B375" s="501"/>
      <c r="C375" s="296">
        <v>3113</v>
      </c>
      <c r="D375" s="340" t="s">
        <v>600</v>
      </c>
      <c r="E375" s="648"/>
      <c r="F375" s="649">
        <f t="shared" si="77"/>
        <v>0</v>
      </c>
      <c r="G375" s="548"/>
      <c r="H375" s="549"/>
      <c r="I375" s="549"/>
      <c r="J375" s="550"/>
      <c r="K375" s="1570" t="str">
        <f t="shared" si="74"/>
        <v/>
      </c>
      <c r="L375" s="510"/>
    </row>
    <row r="376" spans="1:26" ht="18.75" hidden="1" customHeight="1">
      <c r="A376" s="9">
        <v>91</v>
      </c>
      <c r="B376" s="501"/>
      <c r="C376" s="296">
        <v>3118</v>
      </c>
      <c r="D376" s="340" t="s">
        <v>1368</v>
      </c>
      <c r="E376" s="648"/>
      <c r="F376" s="649">
        <f t="shared" si="77"/>
        <v>0</v>
      </c>
      <c r="G376" s="548"/>
      <c r="H376" s="549"/>
      <c r="I376" s="549"/>
      <c r="J376" s="550"/>
      <c r="K376" s="1570" t="str">
        <f t="shared" si="74"/>
        <v/>
      </c>
      <c r="L376" s="510"/>
    </row>
    <row r="377" spans="1:26" ht="18.75" hidden="1" customHeight="1">
      <c r="A377" s="9"/>
      <c r="B377" s="501"/>
      <c r="C377" s="472">
        <v>3128</v>
      </c>
      <c r="D377" s="528" t="s">
        <v>1367</v>
      </c>
      <c r="E377" s="658"/>
      <c r="F377" s="651">
        <f t="shared" si="77"/>
        <v>0</v>
      </c>
      <c r="G377" s="551"/>
      <c r="H377" s="552"/>
      <c r="I377" s="552"/>
      <c r="J377" s="553"/>
      <c r="K377" s="1570" t="str">
        <f t="shared" si="74"/>
        <v/>
      </c>
      <c r="L377" s="510"/>
    </row>
    <row r="378" spans="1:26" ht="18.75" hidden="1" customHeight="1">
      <c r="A378" s="9">
        <v>100</v>
      </c>
      <c r="B378" s="293"/>
      <c r="C378" s="380">
        <v>3120</v>
      </c>
      <c r="D378" s="532" t="s">
        <v>2164</v>
      </c>
      <c r="E378" s="659"/>
      <c r="F378" s="495">
        <f t="shared" si="77"/>
        <v>0</v>
      </c>
      <c r="G378" s="563"/>
      <c r="H378" s="564"/>
      <c r="I378" s="564"/>
      <c r="J378" s="565"/>
      <c r="K378" s="1570" t="str">
        <f t="shared" si="74"/>
        <v/>
      </c>
      <c r="L378" s="510"/>
    </row>
    <row r="379" spans="1:26" s="353" customFormat="1" ht="18.75" hidden="1" customHeight="1">
      <c r="A379" s="8">
        <v>115</v>
      </c>
      <c r="B379" s="503">
        <v>3200</v>
      </c>
      <c r="C379" s="2233" t="s">
        <v>1114</v>
      </c>
      <c r="D379" s="2234"/>
      <c r="E379" s="1781">
        <f t="shared" ref="E379:J379" si="78">SUM(E380:E383)</f>
        <v>0</v>
      </c>
      <c r="F379" s="505">
        <f t="shared" si="78"/>
        <v>0</v>
      </c>
      <c r="G379" s="541">
        <f t="shared" si="78"/>
        <v>0</v>
      </c>
      <c r="H379" s="542">
        <f t="shared" si="78"/>
        <v>0</v>
      </c>
      <c r="I379" s="543">
        <f t="shared" si="78"/>
        <v>0</v>
      </c>
      <c r="J379" s="544">
        <f t="shared" si="78"/>
        <v>0</v>
      </c>
      <c r="K379" s="1570" t="str">
        <f t="shared" si="74"/>
        <v/>
      </c>
      <c r="L379" s="510"/>
      <c r="M379" s="351"/>
      <c r="N379" s="351"/>
      <c r="O379" s="351"/>
      <c r="P379" s="351"/>
      <c r="Q379" s="351"/>
      <c r="R379" s="351"/>
      <c r="S379" s="351"/>
      <c r="T379" s="351"/>
      <c r="U379" s="351"/>
      <c r="V379" s="351"/>
      <c r="W379" s="351"/>
      <c r="X379" s="351"/>
      <c r="Y379" s="351"/>
      <c r="Z379" s="351"/>
    </row>
    <row r="380" spans="1:26" ht="18.75" hidden="1" customHeight="1">
      <c r="A380" s="8">
        <v>120</v>
      </c>
      <c r="B380" s="293"/>
      <c r="C380" s="294">
        <v>3210</v>
      </c>
      <c r="D380" s="348" t="s">
        <v>601</v>
      </c>
      <c r="E380" s="646"/>
      <c r="F380" s="647">
        <f>G380+H380+I380+J380</f>
        <v>0</v>
      </c>
      <c r="G380" s="545"/>
      <c r="H380" s="546"/>
      <c r="I380" s="546"/>
      <c r="J380" s="547"/>
      <c r="K380" s="1570" t="str">
        <f t="shared" si="74"/>
        <v/>
      </c>
      <c r="L380" s="510"/>
    </row>
    <row r="381" spans="1:26" ht="18.75" hidden="1" customHeight="1">
      <c r="A381" s="9">
        <v>125</v>
      </c>
      <c r="B381" s="302"/>
      <c r="C381" s="472">
        <v>3220</v>
      </c>
      <c r="D381" s="528" t="s">
        <v>968</v>
      </c>
      <c r="E381" s="650"/>
      <c r="F381" s="651">
        <f>G381+H381+I381+J381</f>
        <v>0</v>
      </c>
      <c r="G381" s="551"/>
      <c r="H381" s="552"/>
      <c r="I381" s="552"/>
      <c r="J381" s="553"/>
      <c r="K381" s="1570" t="str">
        <f t="shared" si="74"/>
        <v/>
      </c>
      <c r="L381" s="510"/>
      <c r="M381" s="353"/>
      <c r="N381" s="353"/>
      <c r="O381" s="353"/>
      <c r="P381" s="353"/>
      <c r="Q381" s="353"/>
      <c r="R381" s="353"/>
      <c r="S381" s="353"/>
      <c r="T381" s="353"/>
      <c r="U381" s="353"/>
      <c r="V381" s="353"/>
      <c r="W381" s="353"/>
      <c r="X381" s="353"/>
      <c r="Y381" s="353"/>
      <c r="Z381" s="353"/>
    </row>
    <row r="382" spans="1:26" ht="18.75" hidden="1" customHeight="1">
      <c r="A382" s="9">
        <v>130</v>
      </c>
      <c r="B382" s="293"/>
      <c r="C382" s="470">
        <v>3230</v>
      </c>
      <c r="D382" s="531" t="s">
        <v>1115</v>
      </c>
      <c r="E382" s="652"/>
      <c r="F382" s="653">
        <f>G382+H382+I382+J382</f>
        <v>0</v>
      </c>
      <c r="G382" s="554"/>
      <c r="H382" s="555"/>
      <c r="I382" s="555"/>
      <c r="J382" s="556"/>
      <c r="K382" s="1570" t="str">
        <f t="shared" si="74"/>
        <v/>
      </c>
      <c r="L382" s="510"/>
    </row>
    <row r="383" spans="1:26" ht="18.75" hidden="1" customHeight="1">
      <c r="A383" s="14">
        <v>135</v>
      </c>
      <c r="B383" s="293"/>
      <c r="C383" s="299">
        <v>3240</v>
      </c>
      <c r="D383" s="529" t="s">
        <v>1116</v>
      </c>
      <c r="E383" s="654"/>
      <c r="F383" s="655">
        <f>G383+H383+I383+J383</f>
        <v>0</v>
      </c>
      <c r="G383" s="557"/>
      <c r="H383" s="558"/>
      <c r="I383" s="558"/>
      <c r="J383" s="559"/>
      <c r="K383" s="1570" t="str">
        <f t="shared" si="74"/>
        <v/>
      </c>
      <c r="L383" s="510"/>
    </row>
    <row r="384" spans="1:26" s="353" customFormat="1" ht="18.75" hidden="1" customHeight="1">
      <c r="A384" s="17">
        <v>145</v>
      </c>
      <c r="B384" s="503">
        <v>6000</v>
      </c>
      <c r="C384" s="2233" t="s">
        <v>969</v>
      </c>
      <c r="D384" s="2234"/>
      <c r="E384" s="1781">
        <f t="shared" ref="E384:J384" si="79">+E385+E386</f>
        <v>0</v>
      </c>
      <c r="F384" s="505">
        <f t="shared" si="79"/>
        <v>0</v>
      </c>
      <c r="G384" s="541">
        <f t="shared" si="79"/>
        <v>0</v>
      </c>
      <c r="H384" s="542">
        <f t="shared" si="79"/>
        <v>0</v>
      </c>
      <c r="I384" s="543">
        <f t="shared" si="79"/>
        <v>0</v>
      </c>
      <c r="J384" s="544">
        <f t="shared" si="79"/>
        <v>0</v>
      </c>
      <c r="K384" s="1570" t="str">
        <f t="shared" si="74"/>
        <v/>
      </c>
      <c r="L384" s="510"/>
      <c r="M384" s="351"/>
      <c r="N384" s="351"/>
      <c r="O384" s="351"/>
      <c r="P384" s="351"/>
      <c r="Q384" s="351"/>
      <c r="R384" s="351"/>
      <c r="S384" s="351"/>
      <c r="T384" s="351"/>
      <c r="U384" s="351"/>
      <c r="V384" s="351"/>
      <c r="W384" s="351"/>
      <c r="X384" s="351"/>
      <c r="Y384" s="351"/>
      <c r="Z384" s="351"/>
    </row>
    <row r="385" spans="1:26" ht="18.75" hidden="1" customHeight="1">
      <c r="A385" s="14">
        <v>150</v>
      </c>
      <c r="B385" s="300"/>
      <c r="C385" s="294">
        <v>6001</v>
      </c>
      <c r="D385" s="295" t="s">
        <v>2</v>
      </c>
      <c r="E385" s="646"/>
      <c r="F385" s="647">
        <f>G385+H385+I385+J385</f>
        <v>0</v>
      </c>
      <c r="G385" s="545"/>
      <c r="H385" s="546"/>
      <c r="I385" s="546"/>
      <c r="J385" s="547"/>
      <c r="K385" s="1570" t="str">
        <f t="shared" si="74"/>
        <v/>
      </c>
      <c r="L385" s="510"/>
    </row>
    <row r="386" spans="1:26" ht="18.75" hidden="1" customHeight="1">
      <c r="A386" s="14">
        <v>155</v>
      </c>
      <c r="B386" s="300"/>
      <c r="C386" s="299">
        <v>6002</v>
      </c>
      <c r="D386" s="334" t="s">
        <v>3</v>
      </c>
      <c r="E386" s="654"/>
      <c r="F386" s="655">
        <f>G386+H386+I386+J386</f>
        <v>0</v>
      </c>
      <c r="G386" s="557"/>
      <c r="H386" s="558"/>
      <c r="I386" s="558"/>
      <c r="J386" s="559"/>
      <c r="K386" s="1570" t="str">
        <f t="shared" si="74"/>
        <v/>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33" t="s">
        <v>970</v>
      </c>
      <c r="D387" s="2234"/>
      <c r="E387" s="1781">
        <f t="shared" ref="E387:J387" si="80">SUM(E388:E391)</f>
        <v>-673749</v>
      </c>
      <c r="F387" s="505">
        <f t="shared" si="80"/>
        <v>-453560</v>
      </c>
      <c r="G387" s="541">
        <f t="shared" si="80"/>
        <v>-453560</v>
      </c>
      <c r="H387" s="542">
        <f t="shared" si="80"/>
        <v>0</v>
      </c>
      <c r="I387" s="543">
        <f t="shared" si="80"/>
        <v>0</v>
      </c>
      <c r="J387" s="544">
        <f t="shared" si="80"/>
        <v>0</v>
      </c>
      <c r="K387" s="1570">
        <f t="shared" si="74"/>
        <v>1</v>
      </c>
      <c r="L387" s="510"/>
      <c r="M387" s="351"/>
      <c r="N387" s="351"/>
      <c r="O387" s="351"/>
      <c r="P387" s="351"/>
      <c r="Q387" s="351"/>
      <c r="R387" s="351"/>
      <c r="S387" s="351"/>
      <c r="T387" s="351"/>
      <c r="U387" s="351"/>
      <c r="V387" s="351"/>
      <c r="W387" s="351"/>
      <c r="X387" s="351"/>
      <c r="Y387" s="351"/>
      <c r="Z387" s="351"/>
    </row>
    <row r="388" spans="1:26" ht="18.75" hidden="1" customHeight="1">
      <c r="A388" s="14">
        <v>165</v>
      </c>
      <c r="B388" s="300"/>
      <c r="C388" s="294">
        <v>6101</v>
      </c>
      <c r="D388" s="295" t="s">
        <v>1026</v>
      </c>
      <c r="E388" s="646"/>
      <c r="F388" s="647">
        <f>G388+H388+I388+J388</f>
        <v>0</v>
      </c>
      <c r="G388" s="545"/>
      <c r="H388" s="546"/>
      <c r="I388" s="546"/>
      <c r="J388" s="547"/>
      <c r="K388" s="1570" t="str">
        <f t="shared" si="74"/>
        <v/>
      </c>
      <c r="L388" s="510"/>
    </row>
    <row r="389" spans="1:26" ht="18.75" customHeight="1">
      <c r="A389" s="14">
        <v>170</v>
      </c>
      <c r="B389" s="300"/>
      <c r="C389" s="296">
        <v>6102</v>
      </c>
      <c r="D389" s="332" t="s">
        <v>1027</v>
      </c>
      <c r="E389" s="648">
        <v>-391364</v>
      </c>
      <c r="F389" s="649">
        <f>G389+H389+I389+J389</f>
        <v>-391364</v>
      </c>
      <c r="G389" s="548">
        <v>-391364</v>
      </c>
      <c r="H389" s="549">
        <v>0</v>
      </c>
      <c r="I389" s="549">
        <v>0</v>
      </c>
      <c r="J389" s="550">
        <v>0</v>
      </c>
      <c r="K389" s="1570">
        <f t="shared" si="74"/>
        <v>1</v>
      </c>
      <c r="L389" s="510"/>
      <c r="M389" s="353"/>
      <c r="N389" s="353"/>
      <c r="O389" s="353"/>
      <c r="P389" s="353"/>
      <c r="Q389" s="353"/>
      <c r="R389" s="353"/>
      <c r="S389" s="353"/>
      <c r="T389" s="353"/>
      <c r="U389" s="353"/>
      <c r="V389" s="353"/>
      <c r="W389" s="353"/>
      <c r="X389" s="353"/>
      <c r="Y389" s="353"/>
      <c r="Z389" s="353"/>
    </row>
    <row r="390" spans="1:26" ht="18.75" customHeight="1">
      <c r="A390" s="14">
        <v>180</v>
      </c>
      <c r="B390" s="302"/>
      <c r="C390" s="296">
        <v>6105</v>
      </c>
      <c r="D390" s="332" t="s">
        <v>1305</v>
      </c>
      <c r="E390" s="660">
        <v>68252</v>
      </c>
      <c r="F390" s="649">
        <f>G390+H390+I390+J390</f>
        <v>56356</v>
      </c>
      <c r="G390" s="548">
        <v>56356</v>
      </c>
      <c r="H390" s="549">
        <v>0</v>
      </c>
      <c r="I390" s="549">
        <v>0</v>
      </c>
      <c r="J390" s="550">
        <v>0</v>
      </c>
      <c r="K390" s="1570">
        <f t="shared" si="74"/>
        <v>1</v>
      </c>
      <c r="L390" s="510"/>
    </row>
    <row r="391" spans="1:26" ht="18.75" customHeight="1">
      <c r="A391" s="14">
        <v>180</v>
      </c>
      <c r="B391" s="302"/>
      <c r="C391" s="299">
        <v>6109</v>
      </c>
      <c r="D391" s="520" t="s">
        <v>971</v>
      </c>
      <c r="E391" s="661">
        <v>-350637</v>
      </c>
      <c r="F391" s="655">
        <f>G391+H391+I391+J391</f>
        <v>-118552</v>
      </c>
      <c r="G391" s="557">
        <v>-118552</v>
      </c>
      <c r="H391" s="558">
        <v>0</v>
      </c>
      <c r="I391" s="558">
        <v>0</v>
      </c>
      <c r="J391" s="559">
        <v>0</v>
      </c>
      <c r="K391" s="1570">
        <f t="shared" si="74"/>
        <v>1</v>
      </c>
      <c r="L391" s="510"/>
    </row>
    <row r="392" spans="1:26" s="353" customFormat="1" ht="18.75" hidden="1" customHeight="1">
      <c r="A392" s="8">
        <v>185</v>
      </c>
      <c r="B392" s="503">
        <v>6200</v>
      </c>
      <c r="C392" s="2233" t="s">
        <v>972</v>
      </c>
      <c r="D392" s="2234"/>
      <c r="E392" s="1781">
        <f t="shared" ref="E392:J392" si="81">+E393+E394</f>
        <v>0</v>
      </c>
      <c r="F392" s="505">
        <f t="shared" si="81"/>
        <v>0</v>
      </c>
      <c r="G392" s="541">
        <f t="shared" si="81"/>
        <v>0</v>
      </c>
      <c r="H392" s="542">
        <f t="shared" si="81"/>
        <v>0</v>
      </c>
      <c r="I392" s="543">
        <f t="shared" si="81"/>
        <v>0</v>
      </c>
      <c r="J392" s="544">
        <f t="shared" si="81"/>
        <v>0</v>
      </c>
      <c r="K392" s="1570" t="str">
        <f t="shared" si="74"/>
        <v/>
      </c>
      <c r="L392" s="510"/>
      <c r="M392" s="351"/>
      <c r="N392" s="351"/>
      <c r="O392" s="351"/>
      <c r="P392" s="351"/>
      <c r="Q392" s="351"/>
      <c r="R392" s="351"/>
      <c r="S392" s="351"/>
      <c r="T392" s="351"/>
      <c r="U392" s="351"/>
      <c r="V392" s="351"/>
      <c r="W392" s="351"/>
      <c r="X392" s="351"/>
      <c r="Y392" s="351"/>
      <c r="Z392" s="351"/>
    </row>
    <row r="393" spans="1:26" ht="18.75" hidden="1" customHeight="1">
      <c r="A393" s="9">
        <v>190</v>
      </c>
      <c r="B393" s="502"/>
      <c r="C393" s="294">
        <v>6201</v>
      </c>
      <c r="D393" s="521" t="s">
        <v>5</v>
      </c>
      <c r="E393" s="646"/>
      <c r="F393" s="647">
        <f>G393+H393+I393+J393</f>
        <v>0</v>
      </c>
      <c r="G393" s="545"/>
      <c r="H393" s="546"/>
      <c r="I393" s="546"/>
      <c r="J393" s="547"/>
      <c r="K393" s="1570" t="str">
        <f t="shared" si="74"/>
        <v/>
      </c>
      <c r="L393" s="510"/>
    </row>
    <row r="394" spans="1:26" ht="18.75" hidden="1" customHeight="1">
      <c r="A394" s="9">
        <v>195</v>
      </c>
      <c r="B394" s="293"/>
      <c r="C394" s="299">
        <v>6202</v>
      </c>
      <c r="D394" s="522" t="s">
        <v>4</v>
      </c>
      <c r="E394" s="654"/>
      <c r="F394" s="655">
        <f>G394+H394+I394+J394</f>
        <v>0</v>
      </c>
      <c r="G394" s="557"/>
      <c r="H394" s="558"/>
      <c r="I394" s="558"/>
      <c r="J394" s="559"/>
      <c r="K394" s="1570" t="str">
        <f t="shared" si="74"/>
        <v/>
      </c>
      <c r="L394" s="510"/>
      <c r="M394" s="353"/>
      <c r="N394" s="353"/>
      <c r="O394" s="353"/>
      <c r="P394" s="353"/>
      <c r="Q394" s="353"/>
      <c r="R394" s="353"/>
      <c r="S394" s="353"/>
      <c r="T394" s="353"/>
      <c r="U394" s="353"/>
      <c r="V394" s="353"/>
      <c r="W394" s="353"/>
      <c r="X394" s="353"/>
      <c r="Y394" s="353"/>
      <c r="Z394" s="353"/>
    </row>
    <row r="395" spans="1:26" s="353" customFormat="1" ht="18.75" hidden="1" customHeight="1">
      <c r="A395" s="8">
        <v>200</v>
      </c>
      <c r="B395" s="503">
        <v>6300</v>
      </c>
      <c r="C395" s="2233" t="s">
        <v>973</v>
      </c>
      <c r="D395" s="2234"/>
      <c r="E395" s="1781">
        <f t="shared" ref="E395:J395" si="82">+E396+E397</f>
        <v>0</v>
      </c>
      <c r="F395" s="505">
        <f t="shared" si="82"/>
        <v>0</v>
      </c>
      <c r="G395" s="541">
        <f t="shared" si="82"/>
        <v>0</v>
      </c>
      <c r="H395" s="542">
        <f t="shared" si="82"/>
        <v>0</v>
      </c>
      <c r="I395" s="543">
        <f t="shared" si="82"/>
        <v>0</v>
      </c>
      <c r="J395" s="544">
        <f t="shared" si="82"/>
        <v>0</v>
      </c>
      <c r="K395" s="1570" t="str">
        <f t="shared" si="74"/>
        <v/>
      </c>
      <c r="L395" s="510"/>
      <c r="M395" s="351"/>
      <c r="N395" s="351"/>
      <c r="O395" s="351"/>
      <c r="P395" s="351"/>
      <c r="Q395" s="351"/>
      <c r="R395" s="351"/>
      <c r="S395" s="351"/>
      <c r="T395" s="351"/>
      <c r="U395" s="351"/>
      <c r="V395" s="351"/>
      <c r="W395" s="351"/>
      <c r="X395" s="351"/>
      <c r="Y395" s="351"/>
      <c r="Z395" s="351"/>
    </row>
    <row r="396" spans="1:26" ht="18.75" hidden="1" customHeight="1">
      <c r="A396" s="9">
        <v>205</v>
      </c>
      <c r="B396" s="293"/>
      <c r="C396" s="294">
        <v>6301</v>
      </c>
      <c r="D396" s="521" t="s">
        <v>5</v>
      </c>
      <c r="E396" s="646"/>
      <c r="F396" s="647">
        <f>G396+H396+I396+J396</f>
        <v>0</v>
      </c>
      <c r="G396" s="545"/>
      <c r="H396" s="546"/>
      <c r="I396" s="546"/>
      <c r="J396" s="547"/>
      <c r="K396" s="1570" t="str">
        <f t="shared" si="74"/>
        <v/>
      </c>
      <c r="L396" s="510"/>
    </row>
    <row r="397" spans="1:26" ht="18.75" hidden="1" customHeight="1">
      <c r="A397" s="14">
        <v>206</v>
      </c>
      <c r="B397" s="293"/>
      <c r="C397" s="299">
        <v>6302</v>
      </c>
      <c r="D397" s="522" t="s">
        <v>4</v>
      </c>
      <c r="E397" s="654"/>
      <c r="F397" s="655">
        <f>G397+H397+I397+J397</f>
        <v>0</v>
      </c>
      <c r="G397" s="557"/>
      <c r="H397" s="558"/>
      <c r="I397" s="558"/>
      <c r="J397" s="559"/>
      <c r="K397" s="1570" t="str">
        <f t="shared" si="74"/>
        <v/>
      </c>
      <c r="L397" s="510"/>
      <c r="M397" s="353"/>
      <c r="N397" s="353"/>
      <c r="O397" s="353"/>
      <c r="P397" s="353"/>
      <c r="Q397" s="353"/>
      <c r="R397" s="353"/>
      <c r="S397" s="353"/>
      <c r="T397" s="353"/>
      <c r="U397" s="353"/>
      <c r="V397" s="353"/>
      <c r="W397" s="353"/>
      <c r="X397" s="353"/>
      <c r="Y397" s="353"/>
      <c r="Z397" s="353"/>
    </row>
    <row r="398" spans="1:26" s="366" customFormat="1" ht="18.75" hidden="1" customHeight="1">
      <c r="A398" s="12">
        <v>210</v>
      </c>
      <c r="B398" s="503">
        <v>6400</v>
      </c>
      <c r="C398" s="2233" t="s">
        <v>1370</v>
      </c>
      <c r="D398" s="2234"/>
      <c r="E398" s="1781">
        <f t="shared" ref="E398:J398" si="83">+E399+E400</f>
        <v>0</v>
      </c>
      <c r="F398" s="505">
        <f t="shared" si="83"/>
        <v>0</v>
      </c>
      <c r="G398" s="541">
        <f t="shared" si="83"/>
        <v>0</v>
      </c>
      <c r="H398" s="542">
        <f t="shared" si="83"/>
        <v>0</v>
      </c>
      <c r="I398" s="543">
        <f t="shared" si="83"/>
        <v>0</v>
      </c>
      <c r="J398" s="544">
        <f t="shared" si="83"/>
        <v>0</v>
      </c>
      <c r="K398" s="1570" t="str">
        <f t="shared" si="74"/>
        <v/>
      </c>
      <c r="L398" s="510"/>
      <c r="M398" s="351"/>
      <c r="N398" s="351"/>
      <c r="O398" s="351"/>
      <c r="P398" s="351"/>
      <c r="Q398" s="351"/>
      <c r="R398" s="351"/>
      <c r="S398" s="351"/>
      <c r="T398" s="351"/>
      <c r="U398" s="351"/>
      <c r="V398" s="351"/>
      <c r="W398" s="351"/>
      <c r="X398" s="351"/>
      <c r="Y398" s="351"/>
      <c r="Z398" s="351"/>
    </row>
    <row r="399" spans="1:26" s="359" customFormat="1" ht="18.75" hidden="1" customHeight="1">
      <c r="A399" s="13">
        <v>211</v>
      </c>
      <c r="B399" s="302"/>
      <c r="C399" s="523">
        <v>6401</v>
      </c>
      <c r="D399" s="524" t="s">
        <v>5</v>
      </c>
      <c r="E399" s="646"/>
      <c r="F399" s="647">
        <f>G399+H399+I399+J399</f>
        <v>0</v>
      </c>
      <c r="G399" s="545"/>
      <c r="H399" s="546"/>
      <c r="I399" s="546"/>
      <c r="J399" s="547"/>
      <c r="K399" s="1570" t="str">
        <f t="shared" si="74"/>
        <v/>
      </c>
      <c r="L399" s="510"/>
      <c r="M399" s="351"/>
      <c r="N399" s="351"/>
      <c r="O399" s="351"/>
      <c r="P399" s="351"/>
      <c r="Q399" s="351"/>
      <c r="R399" s="351"/>
      <c r="S399" s="351"/>
      <c r="T399" s="351"/>
      <c r="U399" s="351"/>
      <c r="V399" s="351"/>
      <c r="W399" s="351"/>
      <c r="X399" s="351"/>
      <c r="Y399" s="351"/>
      <c r="Z399" s="351"/>
    </row>
    <row r="400" spans="1:26" s="359" customFormat="1" ht="18.75" hidden="1" customHeight="1">
      <c r="A400" s="13">
        <v>212</v>
      </c>
      <c r="B400" s="302"/>
      <c r="C400" s="525">
        <v>6402</v>
      </c>
      <c r="D400" s="526" t="s">
        <v>4</v>
      </c>
      <c r="E400" s="654"/>
      <c r="F400" s="655">
        <f>G400+H400+I400+J400</f>
        <v>0</v>
      </c>
      <c r="G400" s="557"/>
      <c r="H400" s="558"/>
      <c r="I400" s="558"/>
      <c r="J400" s="559"/>
      <c r="K400" s="1570" t="str">
        <f t="shared" si="74"/>
        <v/>
      </c>
      <c r="L400" s="510"/>
      <c r="M400" s="366"/>
      <c r="N400" s="366"/>
      <c r="O400" s="366"/>
      <c r="P400" s="366"/>
      <c r="Q400" s="366"/>
      <c r="R400" s="366"/>
      <c r="S400" s="366"/>
      <c r="T400" s="366"/>
      <c r="U400" s="366"/>
      <c r="V400" s="366"/>
      <c r="W400" s="366"/>
      <c r="X400" s="366"/>
      <c r="Y400" s="366"/>
      <c r="Z400" s="366"/>
    </row>
    <row r="401" spans="1:26" s="366" customFormat="1" ht="18.75" hidden="1" customHeight="1">
      <c r="A401" s="26">
        <v>213</v>
      </c>
      <c r="B401" s="503">
        <v>6500</v>
      </c>
      <c r="C401" s="2233" t="s">
        <v>336</v>
      </c>
      <c r="D401" s="2234"/>
      <c r="E401" s="504"/>
      <c r="F401" s="505">
        <f>G401+H401+I401+J401</f>
        <v>0</v>
      </c>
      <c r="G401" s="1554"/>
      <c r="H401" s="1555"/>
      <c r="I401" s="1555"/>
      <c r="J401" s="1556"/>
      <c r="K401" s="1570" t="str">
        <f t="shared" si="74"/>
        <v/>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33" t="s">
        <v>337</v>
      </c>
      <c r="D402" s="2234"/>
      <c r="E402" s="1781">
        <f t="shared" ref="E402:J402" si="84">+E403+E404</f>
        <v>1232213</v>
      </c>
      <c r="F402" s="505">
        <f t="shared" si="84"/>
        <v>1031315</v>
      </c>
      <c r="G402" s="541">
        <f t="shared" si="84"/>
        <v>1031315</v>
      </c>
      <c r="H402" s="542">
        <f t="shared" si="84"/>
        <v>0</v>
      </c>
      <c r="I402" s="543">
        <f t="shared" si="84"/>
        <v>0</v>
      </c>
      <c r="J402" s="544">
        <f t="shared" si="84"/>
        <v>0</v>
      </c>
      <c r="K402" s="1573">
        <f>(IF($E402&lt;&gt;0,$K$2,IF($F402&lt;&gt;0,$K$2,IF($F403&lt;&gt;0,$K$2,IF($F404&lt;&gt;0,$K$2,"")))))</f>
        <v>1</v>
      </c>
      <c r="L402" s="510"/>
      <c r="M402" s="359"/>
      <c r="N402" s="359"/>
      <c r="O402" s="359"/>
      <c r="P402" s="359"/>
      <c r="Q402" s="359"/>
      <c r="R402" s="359"/>
      <c r="S402" s="359"/>
      <c r="T402" s="359"/>
      <c r="U402" s="359"/>
      <c r="V402" s="359"/>
      <c r="W402" s="359"/>
      <c r="X402" s="359"/>
      <c r="Y402" s="359"/>
      <c r="Z402" s="359"/>
    </row>
    <row r="403" spans="1:26" ht="18.75" hidden="1" customHeight="1">
      <c r="A403" s="11">
        <v>220</v>
      </c>
      <c r="B403" s="293"/>
      <c r="C403" s="294">
        <v>6601</v>
      </c>
      <c r="D403" s="295" t="s">
        <v>975</v>
      </c>
      <c r="E403" s="646"/>
      <c r="F403" s="647">
        <f>G403+H403+I403+J403</f>
        <v>0</v>
      </c>
      <c r="G403" s="545"/>
      <c r="H403" s="546"/>
      <c r="I403" s="546"/>
      <c r="J403" s="547"/>
      <c r="K403" s="1570" t="str">
        <f t="shared" si="74"/>
        <v/>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976</v>
      </c>
      <c r="E404" s="654">
        <v>1232213</v>
      </c>
      <c r="F404" s="655">
        <f>G404+H404+I404+J404</f>
        <v>1031315</v>
      </c>
      <c r="G404" s="557">
        <v>1031315</v>
      </c>
      <c r="H404" s="558">
        <v>0</v>
      </c>
      <c r="I404" s="558">
        <v>0</v>
      </c>
      <c r="J404" s="559">
        <v>0</v>
      </c>
      <c r="K404" s="1570">
        <f t="shared" si="74"/>
        <v>1</v>
      </c>
      <c r="L404" s="510"/>
      <c r="M404" s="353"/>
      <c r="N404" s="353"/>
      <c r="O404" s="353"/>
      <c r="P404" s="353"/>
      <c r="Q404" s="353"/>
      <c r="R404" s="353"/>
      <c r="S404" s="353"/>
      <c r="T404" s="353"/>
      <c r="U404" s="353"/>
      <c r="V404" s="353"/>
      <c r="W404" s="353"/>
      <c r="X404" s="353"/>
      <c r="Y404" s="353"/>
      <c r="Z404" s="353"/>
    </row>
    <row r="405" spans="1:26" s="353" customFormat="1" ht="18.75" hidden="1" customHeight="1">
      <c r="A405" s="8">
        <v>215</v>
      </c>
      <c r="B405" s="503">
        <v>6700</v>
      </c>
      <c r="C405" s="2233" t="s">
        <v>1028</v>
      </c>
      <c r="D405" s="2234"/>
      <c r="E405" s="1781">
        <f t="shared" ref="E405:J405" si="85">+E406+E407</f>
        <v>0</v>
      </c>
      <c r="F405" s="505">
        <f t="shared" si="85"/>
        <v>0</v>
      </c>
      <c r="G405" s="541">
        <f t="shared" si="85"/>
        <v>0</v>
      </c>
      <c r="H405" s="542">
        <f t="shared" si="85"/>
        <v>0</v>
      </c>
      <c r="I405" s="543">
        <f t="shared" si="85"/>
        <v>0</v>
      </c>
      <c r="J405" s="544">
        <f t="shared" si="85"/>
        <v>0</v>
      </c>
      <c r="K405" s="1570" t="str">
        <f t="shared" si="74"/>
        <v/>
      </c>
      <c r="L405" s="510"/>
      <c r="M405" s="351"/>
      <c r="N405" s="351"/>
      <c r="O405" s="351"/>
      <c r="P405" s="351"/>
      <c r="Q405" s="351"/>
      <c r="R405" s="351"/>
      <c r="S405" s="351"/>
      <c r="T405" s="351"/>
      <c r="U405" s="351"/>
      <c r="V405" s="351"/>
      <c r="W405" s="351"/>
      <c r="X405" s="351"/>
      <c r="Y405" s="351"/>
      <c r="Z405" s="351"/>
    </row>
    <row r="406" spans="1:26" ht="18.75" hidden="1" customHeight="1">
      <c r="A406" s="11">
        <v>220</v>
      </c>
      <c r="B406" s="293"/>
      <c r="C406" s="294">
        <v>6701</v>
      </c>
      <c r="D406" s="295" t="s">
        <v>1029</v>
      </c>
      <c r="E406" s="646"/>
      <c r="F406" s="647">
        <f>G406+H406+I406+J406</f>
        <v>0</v>
      </c>
      <c r="G406" s="545"/>
      <c r="H406" s="546"/>
      <c r="I406" s="546"/>
      <c r="J406" s="547"/>
      <c r="K406" s="1570" t="str">
        <f t="shared" si="74"/>
        <v/>
      </c>
      <c r="L406" s="510"/>
    </row>
    <row r="407" spans="1:26" ht="18.75" hidden="1" customHeight="1">
      <c r="A407" s="9">
        <v>225</v>
      </c>
      <c r="B407" s="293"/>
      <c r="C407" s="299">
        <v>6702</v>
      </c>
      <c r="D407" s="334" t="s">
        <v>1117</v>
      </c>
      <c r="E407" s="654"/>
      <c r="F407" s="655">
        <f>G407+H407+I407+J407</f>
        <v>0</v>
      </c>
      <c r="G407" s="557"/>
      <c r="H407" s="558"/>
      <c r="I407" s="558"/>
      <c r="J407" s="559"/>
      <c r="K407" s="1570" t="str">
        <f t="shared" si="74"/>
        <v/>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33" t="s">
        <v>977</v>
      </c>
      <c r="D408" s="2234"/>
      <c r="E408" s="1781">
        <f t="shared" ref="E408:J408" si="86">SUM(E409:E414)</f>
        <v>0</v>
      </c>
      <c r="F408" s="505">
        <f t="shared" si="86"/>
        <v>172858</v>
      </c>
      <c r="G408" s="541">
        <f t="shared" si="86"/>
        <v>0</v>
      </c>
      <c r="H408" s="542">
        <f t="shared" si="86"/>
        <v>0</v>
      </c>
      <c r="I408" s="543">
        <f t="shared" si="86"/>
        <v>0</v>
      </c>
      <c r="J408" s="544">
        <f t="shared" si="86"/>
        <v>172858</v>
      </c>
      <c r="K408" s="1573">
        <f>(IF($E408&lt;&gt;0,$K$2,IF($F408&lt;&gt;0,$K$2,IF($F409&lt;&gt;0,$K$2,IF($F410&lt;&gt;0,$K$2,IF($F411&lt;&gt;0,$K$2,IF($F412&lt;&gt;0,$K$2,IF($F413&lt;&gt;0,$K$2,IF($F414&lt;&gt;0,$K$2,"")))))))))</f>
        <v>1</v>
      </c>
      <c r="L408" s="510"/>
      <c r="M408" s="351"/>
      <c r="N408" s="351"/>
      <c r="O408" s="351"/>
      <c r="P408" s="351"/>
      <c r="Q408" s="351"/>
      <c r="R408" s="351"/>
      <c r="S408" s="351"/>
      <c r="T408" s="351"/>
      <c r="U408" s="351"/>
      <c r="V408" s="351"/>
      <c r="W408" s="351"/>
      <c r="X408" s="351"/>
      <c r="Y408" s="351"/>
      <c r="Z408" s="351"/>
    </row>
    <row r="409" spans="1:26" ht="18.75" customHeight="1">
      <c r="A409" s="9">
        <v>235</v>
      </c>
      <c r="B409" s="305"/>
      <c r="C409" s="527">
        <v>6901</v>
      </c>
      <c r="D409" s="295" t="s">
        <v>1030</v>
      </c>
      <c r="E409" s="662"/>
      <c r="F409" s="647">
        <f t="shared" ref="F409:F414" si="87">G409+H409+I409+J409</f>
        <v>37110</v>
      </c>
      <c r="G409" s="1527">
        <v>0</v>
      </c>
      <c r="H409" s="1528">
        <v>0</v>
      </c>
      <c r="I409" s="1528">
        <v>0</v>
      </c>
      <c r="J409" s="547">
        <v>37110</v>
      </c>
      <c r="K409" s="1570">
        <f t="shared" si="74"/>
        <v>1</v>
      </c>
      <c r="L409" s="510"/>
    </row>
    <row r="410" spans="1:26" ht="18.75" customHeight="1">
      <c r="A410" s="9">
        <v>240</v>
      </c>
      <c r="B410" s="305"/>
      <c r="C410" s="296">
        <v>6905</v>
      </c>
      <c r="D410" s="332" t="s">
        <v>338</v>
      </c>
      <c r="E410" s="660"/>
      <c r="F410" s="649">
        <f t="shared" si="87"/>
        <v>85320</v>
      </c>
      <c r="G410" s="1529">
        <v>0</v>
      </c>
      <c r="H410" s="1530">
        <v>0</v>
      </c>
      <c r="I410" s="1530">
        <v>0</v>
      </c>
      <c r="J410" s="550">
        <v>85320</v>
      </c>
      <c r="K410" s="1570">
        <f t="shared" si="74"/>
        <v>1</v>
      </c>
      <c r="L410" s="510"/>
      <c r="M410" s="353"/>
      <c r="N410" s="353"/>
      <c r="O410" s="353"/>
      <c r="P410" s="353"/>
      <c r="Q410" s="353"/>
      <c r="R410" s="353"/>
      <c r="S410" s="353"/>
      <c r="T410" s="353"/>
      <c r="U410" s="353"/>
      <c r="V410" s="353"/>
      <c r="W410" s="353"/>
      <c r="X410" s="353"/>
      <c r="Y410" s="353"/>
      <c r="Z410" s="353"/>
    </row>
    <row r="411" spans="1:26" ht="18.75" customHeight="1">
      <c r="A411" s="9">
        <v>240</v>
      </c>
      <c r="B411" s="305"/>
      <c r="C411" s="296">
        <v>6906</v>
      </c>
      <c r="D411" s="332" t="s">
        <v>339</v>
      </c>
      <c r="E411" s="660"/>
      <c r="F411" s="649">
        <f t="shared" si="87"/>
        <v>34246</v>
      </c>
      <c r="G411" s="1529">
        <v>0</v>
      </c>
      <c r="H411" s="1530">
        <v>0</v>
      </c>
      <c r="I411" s="1530">
        <v>0</v>
      </c>
      <c r="J411" s="550">
        <v>34246</v>
      </c>
      <c r="K411" s="1570">
        <f t="shared" si="74"/>
        <v>1</v>
      </c>
      <c r="L411" s="510"/>
    </row>
    <row r="412" spans="1:26" ht="18.75" customHeight="1">
      <c r="A412" s="9">
        <v>245</v>
      </c>
      <c r="B412" s="305"/>
      <c r="C412" s="296">
        <v>6907</v>
      </c>
      <c r="D412" s="332" t="s">
        <v>1371</v>
      </c>
      <c r="E412" s="660"/>
      <c r="F412" s="649">
        <f t="shared" si="87"/>
        <v>16182</v>
      </c>
      <c r="G412" s="1529">
        <v>0</v>
      </c>
      <c r="H412" s="1530">
        <v>0</v>
      </c>
      <c r="I412" s="1530">
        <v>0</v>
      </c>
      <c r="J412" s="550">
        <v>16182</v>
      </c>
      <c r="K412" s="1570">
        <f t="shared" si="74"/>
        <v>1</v>
      </c>
      <c r="L412" s="510"/>
    </row>
    <row r="413" spans="1:26" ht="18.75" hidden="1" customHeight="1">
      <c r="A413" s="9">
        <v>250</v>
      </c>
      <c r="B413" s="305"/>
      <c r="C413" s="296">
        <v>6908</v>
      </c>
      <c r="D413" s="332" t="s">
        <v>1031</v>
      </c>
      <c r="E413" s="660"/>
      <c r="F413" s="649">
        <f t="shared" si="87"/>
        <v>0</v>
      </c>
      <c r="G413" s="1529">
        <v>0</v>
      </c>
      <c r="H413" s="1530">
        <v>0</v>
      </c>
      <c r="I413" s="1530">
        <v>0</v>
      </c>
      <c r="J413" s="550"/>
      <c r="K413" s="1570" t="str">
        <f t="shared" si="74"/>
        <v/>
      </c>
      <c r="L413" s="510"/>
    </row>
    <row r="414" spans="1:26" ht="18.75" hidden="1" customHeight="1">
      <c r="A414" s="9">
        <v>255</v>
      </c>
      <c r="B414" s="305"/>
      <c r="C414" s="299">
        <v>6909</v>
      </c>
      <c r="D414" s="334" t="s">
        <v>1032</v>
      </c>
      <c r="E414" s="654"/>
      <c r="F414" s="655">
        <f t="shared" si="87"/>
        <v>0</v>
      </c>
      <c r="G414" s="1531">
        <v>0</v>
      </c>
      <c r="H414" s="1532">
        <v>0</v>
      </c>
      <c r="I414" s="1532">
        <v>0</v>
      </c>
      <c r="J414" s="559"/>
      <c r="K414" s="1570" t="str">
        <f t="shared" si="74"/>
        <v/>
      </c>
      <c r="L414" s="510"/>
    </row>
    <row r="415" spans="1:26" ht="20.25" customHeight="1" thickBot="1">
      <c r="A415" s="14">
        <v>260</v>
      </c>
      <c r="B415" s="1081" t="s">
        <v>1346</v>
      </c>
      <c r="C415" s="674" t="s">
        <v>499</v>
      </c>
      <c r="D415" s="675" t="s">
        <v>1361</v>
      </c>
      <c r="E415" s="511">
        <f t="shared" ref="E415:J415" si="88">SUM(E357,E371,E379,E384,E387,E392,E395,E398,E401,E402,E405,E408)</f>
        <v>558464</v>
      </c>
      <c r="F415" s="511">
        <f t="shared" si="88"/>
        <v>750613</v>
      </c>
      <c r="G415" s="566">
        <f t="shared" si="88"/>
        <v>577755</v>
      </c>
      <c r="H415" s="567">
        <f t="shared" si="88"/>
        <v>0</v>
      </c>
      <c r="I415" s="567">
        <f t="shared" si="88"/>
        <v>0</v>
      </c>
      <c r="J415" s="1569">
        <f t="shared" si="88"/>
        <v>172858</v>
      </c>
      <c r="K415" s="4">
        <v>1</v>
      </c>
      <c r="L415" s="509"/>
    </row>
    <row r="416" spans="1:26" ht="16.5" hidden="1" thickTop="1">
      <c r="A416" s="14">
        <v>261</v>
      </c>
      <c r="B416" s="1141" t="s">
        <v>1373</v>
      </c>
      <c r="C416" s="759"/>
      <c r="D416" s="760" t="s">
        <v>335</v>
      </c>
      <c r="E416" s="663"/>
      <c r="F416" s="575"/>
      <c r="G416" s="569"/>
      <c r="H416" s="570"/>
      <c r="I416" s="569"/>
      <c r="J416" s="571"/>
      <c r="K416" s="1570" t="str">
        <f t="shared" si="74"/>
        <v/>
      </c>
      <c r="L416" s="509"/>
    </row>
    <row r="417" spans="1:26" ht="16.5" hidden="1" thickTop="1">
      <c r="A417" s="14">
        <v>262</v>
      </c>
      <c r="B417" s="512"/>
      <c r="C417" s="513"/>
      <c r="D417" s="514"/>
      <c r="E417" s="576"/>
      <c r="F417" s="577"/>
      <c r="G417" s="572"/>
      <c r="H417" s="573"/>
      <c r="I417" s="572"/>
      <c r="J417" s="574"/>
      <c r="K417" s="1570" t="str">
        <f t="shared" si="74"/>
        <v/>
      </c>
      <c r="L417" s="515"/>
    </row>
    <row r="418" spans="1:26" s="353" customFormat="1" ht="18" hidden="1" customHeight="1">
      <c r="A418" s="17">
        <v>265</v>
      </c>
      <c r="B418" s="503">
        <v>7400</v>
      </c>
      <c r="C418" s="2233" t="s">
        <v>1262</v>
      </c>
      <c r="D418" s="2234"/>
      <c r="E418" s="504"/>
      <c r="F418" s="505">
        <f>G418+H418+I418+J418</f>
        <v>0</v>
      </c>
      <c r="G418" s="1554"/>
      <c r="H418" s="1555"/>
      <c r="I418" s="1555"/>
      <c r="J418" s="1556"/>
      <c r="K418" s="1570" t="str">
        <f t="shared" si="74"/>
        <v/>
      </c>
      <c r="L418" s="510"/>
      <c r="M418" s="351"/>
      <c r="N418" s="351"/>
      <c r="O418" s="351"/>
      <c r="P418" s="351"/>
      <c r="Q418" s="351"/>
      <c r="R418" s="351"/>
      <c r="S418" s="351"/>
      <c r="T418" s="351"/>
      <c r="U418" s="351"/>
      <c r="V418" s="351"/>
      <c r="W418" s="351"/>
      <c r="X418" s="351"/>
      <c r="Y418" s="351"/>
      <c r="Z418" s="351"/>
    </row>
    <row r="419" spans="1:26" s="353" customFormat="1" ht="18" hidden="1" customHeight="1">
      <c r="A419" s="17">
        <v>275</v>
      </c>
      <c r="B419" s="503">
        <v>7500</v>
      </c>
      <c r="C419" s="2233" t="s">
        <v>1033</v>
      </c>
      <c r="D419" s="2234"/>
      <c r="E419" s="504"/>
      <c r="F419" s="505">
        <f>G419+H419+I419+J419</f>
        <v>0</v>
      </c>
      <c r="G419" s="1554"/>
      <c r="H419" s="1555"/>
      <c r="I419" s="1555"/>
      <c r="J419" s="1556"/>
      <c r="K419" s="1570" t="str">
        <f t="shared" si="74"/>
        <v/>
      </c>
      <c r="L419" s="510"/>
      <c r="M419" s="351"/>
      <c r="N419" s="351"/>
      <c r="O419" s="351"/>
      <c r="P419" s="351"/>
      <c r="Q419" s="351"/>
      <c r="R419" s="351"/>
      <c r="S419" s="351"/>
      <c r="T419" s="351"/>
      <c r="U419" s="351"/>
      <c r="V419" s="351"/>
      <c r="W419" s="351"/>
      <c r="X419" s="351"/>
      <c r="Y419" s="351"/>
      <c r="Z419" s="351"/>
    </row>
    <row r="420" spans="1:26" s="353" customFormat="1" ht="18" hidden="1" customHeight="1">
      <c r="A420" s="8">
        <v>285</v>
      </c>
      <c r="B420" s="503">
        <v>7600</v>
      </c>
      <c r="C420" s="2233" t="s">
        <v>978</v>
      </c>
      <c r="D420" s="2234"/>
      <c r="E420" s="504"/>
      <c r="F420" s="505">
        <f>G420+H420+I420+J420</f>
        <v>0</v>
      </c>
      <c r="G420" s="1554"/>
      <c r="H420" s="1555"/>
      <c r="I420" s="1555"/>
      <c r="J420" s="1556"/>
      <c r="K420" s="1570" t="str">
        <f t="shared" si="74"/>
        <v/>
      </c>
      <c r="L420" s="510"/>
    </row>
    <row r="421" spans="1:26" s="353" customFormat="1" ht="18" hidden="1" customHeight="1">
      <c r="A421" s="8">
        <v>295</v>
      </c>
      <c r="B421" s="503">
        <v>7700</v>
      </c>
      <c r="C421" s="2233" t="s">
        <v>979</v>
      </c>
      <c r="D421" s="2234"/>
      <c r="E421" s="504"/>
      <c r="F421" s="505">
        <f>G421+H421+I421+J421</f>
        <v>0</v>
      </c>
      <c r="G421" s="1554"/>
      <c r="H421" s="1555"/>
      <c r="I421" s="1555"/>
      <c r="J421" s="1556"/>
      <c r="K421" s="1570" t="str">
        <f>(IF($E421&lt;&gt;0,$K$2,IF($F421&lt;&gt;0,$K$2,IF($G421&lt;&gt;0,$K$2,IF($H421&lt;&gt;0,$K$2,IF($I421&lt;&gt;0,$K$2,IF($J421&lt;&gt;0,$K$2,"")))))))</f>
        <v/>
      </c>
      <c r="L421" s="510"/>
    </row>
    <row r="422" spans="1:26" s="353" customFormat="1" ht="18.75" hidden="1" customHeight="1">
      <c r="A422" s="8">
        <v>215</v>
      </c>
      <c r="B422" s="503">
        <v>7800</v>
      </c>
      <c r="C422" s="2233" t="s">
        <v>1444</v>
      </c>
      <c r="D422" s="2234"/>
      <c r="E422" s="1781">
        <f t="shared" ref="E422:J422" si="89">+E423+E424</f>
        <v>0</v>
      </c>
      <c r="F422" s="505">
        <f t="shared" si="89"/>
        <v>0</v>
      </c>
      <c r="G422" s="541">
        <f t="shared" si="89"/>
        <v>0</v>
      </c>
      <c r="H422" s="542">
        <f t="shared" si="89"/>
        <v>0</v>
      </c>
      <c r="I422" s="543">
        <f t="shared" si="89"/>
        <v>0</v>
      </c>
      <c r="J422" s="544">
        <f t="shared" si="89"/>
        <v>0</v>
      </c>
      <c r="K422" s="1570" t="str">
        <f>(IF($E422&lt;&gt;0,$K$2,IF($F422&lt;&gt;0,$K$2,IF($G422&lt;&gt;0,$K$2,IF($H422&lt;&gt;0,$K$2,IF($I422&lt;&gt;0,$K$2,IF($J422&lt;&gt;0,$K$2,"")))))))</f>
        <v/>
      </c>
      <c r="L422" s="510"/>
    </row>
    <row r="423" spans="1:26" ht="18" hidden="1" customHeight="1">
      <c r="A423" s="11">
        <v>220</v>
      </c>
      <c r="B423" s="293"/>
      <c r="C423" s="294">
        <v>7833</v>
      </c>
      <c r="D423" s="295" t="s">
        <v>1034</v>
      </c>
      <c r="E423" s="646"/>
      <c r="F423" s="647">
        <f>G423+H423+I423+J423</f>
        <v>0</v>
      </c>
      <c r="G423" s="545"/>
      <c r="H423" s="546"/>
      <c r="I423" s="546"/>
      <c r="J423" s="547"/>
      <c r="K423" s="1570" t="str">
        <f>(IF($E423&lt;&gt;0,$K$2,IF($F423&lt;&gt;0,$K$2,IF($G423&lt;&gt;0,$K$2,IF($H423&lt;&gt;0,$K$2,IF($I423&lt;&gt;0,$K$2,IF($J423&lt;&gt;0,$K$2,"")))))))</f>
        <v/>
      </c>
      <c r="L423" s="510"/>
      <c r="M423" s="353"/>
      <c r="N423" s="353"/>
      <c r="O423" s="353"/>
      <c r="P423" s="353"/>
      <c r="Q423" s="353"/>
      <c r="R423" s="353"/>
      <c r="S423" s="353"/>
      <c r="T423" s="353"/>
      <c r="U423" s="353"/>
      <c r="V423" s="353"/>
      <c r="W423" s="353"/>
      <c r="X423" s="353"/>
      <c r="Y423" s="353"/>
      <c r="Z423" s="353"/>
    </row>
    <row r="424" spans="1:26" ht="16.5" hidden="1" thickTop="1">
      <c r="A424" s="9">
        <v>225</v>
      </c>
      <c r="B424" s="293"/>
      <c r="C424" s="320">
        <v>7888</v>
      </c>
      <c r="D424" s="333" t="s">
        <v>1369</v>
      </c>
      <c r="E424" s="664"/>
      <c r="F424" s="665">
        <f>G424+H424+I424+J424</f>
        <v>0</v>
      </c>
      <c r="G424" s="557"/>
      <c r="H424" s="558"/>
      <c r="I424" s="558"/>
      <c r="J424" s="559"/>
      <c r="K424" s="1570" t="str">
        <f>(IF($E424&lt;&gt;0,$K$2,IF($F424&lt;&gt;0,$K$2,IF($G424&lt;&gt;0,$K$2,IF($H424&lt;&gt;0,$K$2,IF($I424&lt;&gt;0,$K$2,IF($J424&lt;&gt;0,$K$2,"")))))))</f>
        <v/>
      </c>
      <c r="L424" s="510"/>
      <c r="M424" s="353"/>
      <c r="N424" s="353"/>
      <c r="O424" s="353"/>
      <c r="P424" s="353"/>
      <c r="Q424" s="353"/>
      <c r="R424" s="353"/>
      <c r="S424" s="353"/>
      <c r="T424" s="353"/>
      <c r="U424" s="353"/>
      <c r="V424" s="353"/>
      <c r="W424" s="353"/>
      <c r="X424" s="353"/>
      <c r="Y424" s="353"/>
      <c r="Z424" s="353"/>
    </row>
    <row r="425" spans="1:26" ht="20.25" customHeight="1" thickTop="1" thickBot="1">
      <c r="A425" s="9">
        <v>315</v>
      </c>
      <c r="B425" s="1462" t="s">
        <v>1346</v>
      </c>
      <c r="C425" s="1463" t="s">
        <v>499</v>
      </c>
      <c r="D425" s="1464" t="s">
        <v>1362</v>
      </c>
      <c r="E425" s="511">
        <f t="shared" ref="E425:J425" si="90">SUM(E418,E419,E420,E421,E422)</f>
        <v>0</v>
      </c>
      <c r="F425" s="511">
        <f t="shared" si="90"/>
        <v>0</v>
      </c>
      <c r="G425" s="1465">
        <f t="shared" si="90"/>
        <v>0</v>
      </c>
      <c r="H425" s="1466">
        <f t="shared" si="90"/>
        <v>0</v>
      </c>
      <c r="I425" s="1466">
        <f t="shared" si="90"/>
        <v>0</v>
      </c>
      <c r="J425" s="568">
        <f t="shared" si="90"/>
        <v>0</v>
      </c>
      <c r="K425" s="4">
        <v>1</v>
      </c>
      <c r="L425" s="509"/>
    </row>
    <row r="426" spans="1:26" ht="15" customHeight="1" thickTop="1">
      <c r="A426" s="9"/>
      <c r="B426" s="779"/>
      <c r="C426" s="779"/>
      <c r="D426" s="1160"/>
      <c r="E426" s="779"/>
      <c r="F426" s="779"/>
      <c r="G426" s="779"/>
      <c r="H426" s="779"/>
      <c r="I426" s="779"/>
      <c r="J426" s="779"/>
      <c r="K426" s="4">
        <v>1</v>
      </c>
      <c r="L426" s="509"/>
    </row>
    <row r="427" spans="1:26">
      <c r="A427" s="9"/>
      <c r="B427" s="1467"/>
      <c r="C427" s="1467"/>
      <c r="D427" s="1468"/>
      <c r="E427" s="1469"/>
      <c r="F427" s="1469"/>
      <c r="G427" s="1469"/>
      <c r="H427" s="1469"/>
      <c r="I427" s="1469"/>
      <c r="J427" s="1469"/>
      <c r="K427" s="4">
        <v>1</v>
      </c>
      <c r="L427" s="509"/>
    </row>
    <row r="428" spans="1:26">
      <c r="A428" s="9"/>
      <c r="B428" s="779"/>
      <c r="C428" s="1157"/>
      <c r="D428" s="1183"/>
      <c r="E428" s="780"/>
      <c r="F428" s="780"/>
      <c r="G428" s="780"/>
      <c r="H428" s="780"/>
      <c r="I428" s="780"/>
      <c r="J428" s="780"/>
      <c r="K428" s="4">
        <v>1</v>
      </c>
      <c r="L428" s="533"/>
    </row>
    <row r="429" spans="1:26" ht="21" customHeight="1">
      <c r="A429" s="9"/>
      <c r="B429" s="2238" t="str">
        <f>$B$7</f>
        <v>ОТЧЕТНИ ДАННИ ПО ЕБК ЗА ИЗПЪЛНЕНИЕТО НА БЮДЖЕТА</v>
      </c>
      <c r="C429" s="2239"/>
      <c r="D429" s="2239"/>
      <c r="E429" s="780"/>
      <c r="F429" s="780"/>
      <c r="G429" s="780"/>
      <c r="H429" s="780"/>
      <c r="I429" s="780"/>
      <c r="J429" s="1199"/>
      <c r="K429" s="4">
        <v>1</v>
      </c>
      <c r="L429" s="533"/>
    </row>
    <row r="430" spans="1:26" ht="18.75" customHeight="1">
      <c r="A430" s="9"/>
      <c r="B430" s="779"/>
      <c r="C430" s="1157"/>
      <c r="D430" s="1183"/>
      <c r="E430" s="1184" t="s">
        <v>1356</v>
      </c>
      <c r="F430" s="1184" t="s">
        <v>649</v>
      </c>
      <c r="G430" s="780"/>
      <c r="H430" s="780"/>
      <c r="I430" s="780"/>
      <c r="J430" s="780"/>
      <c r="K430" s="4">
        <v>1</v>
      </c>
      <c r="L430" s="533"/>
    </row>
    <row r="431" spans="1:26" ht="27" customHeight="1">
      <c r="A431" s="9"/>
      <c r="B431" s="2190" t="str">
        <f>$B$9</f>
        <v>ОБЛАСТНА АДМИНИСТРАЦИЯ-ПЛЕВЕН</v>
      </c>
      <c r="C431" s="2191"/>
      <c r="D431" s="2192"/>
      <c r="E431" s="1096">
        <f>$E$9</f>
        <v>42736</v>
      </c>
      <c r="F431" s="1435">
        <f>$F$9</f>
        <v>43100</v>
      </c>
      <c r="G431" s="780"/>
      <c r="H431" s="780"/>
      <c r="I431" s="780"/>
      <c r="J431" s="780"/>
      <c r="K431" s="4">
        <v>1</v>
      </c>
      <c r="L431" s="533"/>
    </row>
    <row r="432" spans="1:26">
      <c r="A432" s="9"/>
      <c r="B432" s="1189" t="str">
        <f>$B$10</f>
        <v xml:space="preserve">                                                            (наименование на разпоредителя с бюджет)</v>
      </c>
      <c r="C432" s="779"/>
      <c r="D432" s="1160"/>
      <c r="E432" s="780"/>
      <c r="F432" s="780"/>
      <c r="G432" s="780"/>
      <c r="H432" s="780"/>
      <c r="I432" s="780"/>
      <c r="J432" s="780"/>
      <c r="K432" s="4">
        <v>1</v>
      </c>
      <c r="L432" s="533"/>
    </row>
    <row r="433" spans="1:12" ht="5.25" customHeight="1">
      <c r="A433" s="9"/>
      <c r="B433" s="1189"/>
      <c r="C433" s="779"/>
      <c r="D433" s="1160"/>
      <c r="E433" s="1317"/>
      <c r="F433" s="780"/>
      <c r="G433" s="780"/>
      <c r="H433" s="780"/>
      <c r="I433" s="780"/>
      <c r="J433" s="780"/>
      <c r="K433" s="4">
        <v>1</v>
      </c>
      <c r="L433" s="533"/>
    </row>
    <row r="434" spans="1:12" ht="27.75" customHeight="1">
      <c r="A434" s="9"/>
      <c r="B434" s="2224" t="str">
        <f>$B$12</f>
        <v xml:space="preserve">Министерски съвет </v>
      </c>
      <c r="C434" s="2225"/>
      <c r="D434" s="2226"/>
      <c r="E434" s="1436" t="s">
        <v>1328</v>
      </c>
      <c r="F434" s="1953" t="str">
        <f>$F$12</f>
        <v>0300</v>
      </c>
      <c r="G434" s="780"/>
      <c r="H434" s="780"/>
      <c r="I434" s="780"/>
      <c r="J434" s="780"/>
      <c r="K434" s="4">
        <v>1</v>
      </c>
      <c r="L434" s="533"/>
    </row>
    <row r="435" spans="1:12">
      <c r="A435" s="9"/>
      <c r="B435" s="1437" t="str">
        <f>$B$13</f>
        <v xml:space="preserve">                                             (наименование на първостепенния разпоредител с бюджет)</v>
      </c>
      <c r="C435" s="1159"/>
      <c r="D435" s="780"/>
      <c r="E435" s="1317"/>
      <c r="F435" s="780"/>
      <c r="G435" s="780"/>
      <c r="H435" s="780"/>
      <c r="I435" s="780"/>
      <c r="J435" s="780"/>
      <c r="K435" s="4">
        <v>1</v>
      </c>
      <c r="L435" s="533"/>
    </row>
    <row r="436" spans="1:12" ht="19.5">
      <c r="A436" s="9"/>
      <c r="B436" s="780"/>
      <c r="C436" s="780"/>
      <c r="D436" s="1543" t="s">
        <v>1456</v>
      </c>
      <c r="E436" s="1198">
        <f>$E$15</f>
        <v>0</v>
      </c>
      <c r="F436" s="1538"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70"/>
      <c r="C438" s="1157"/>
      <c r="D438" s="1178"/>
      <c r="E438" s="780"/>
      <c r="F438" s="1201"/>
      <c r="G438" s="1201"/>
      <c r="H438" s="1201"/>
      <c r="I438" s="1201"/>
      <c r="J438" s="1202" t="s">
        <v>753</v>
      </c>
      <c r="K438" s="4">
        <v>1</v>
      </c>
      <c r="L438" s="533"/>
    </row>
    <row r="439" spans="1:12" ht="48" customHeight="1">
      <c r="A439" s="9"/>
      <c r="B439" s="1471"/>
      <c r="C439" s="1471"/>
      <c r="D439" s="1472" t="s">
        <v>1376</v>
      </c>
      <c r="E439" s="1473" t="s">
        <v>2201</v>
      </c>
      <c r="F439" s="749" t="s">
        <v>1396</v>
      </c>
      <c r="G439" s="1474" t="s">
        <v>1340</v>
      </c>
      <c r="H439" s="1475" t="s">
        <v>1037</v>
      </c>
      <c r="I439" s="1476" t="s">
        <v>1329</v>
      </c>
      <c r="J439" s="1477" t="s">
        <v>1330</v>
      </c>
      <c r="K439" s="4">
        <v>1</v>
      </c>
      <c r="L439" s="533"/>
    </row>
    <row r="440" spans="1:12" ht="19.5" thickBot="1">
      <c r="A440" s="9"/>
      <c r="B440" s="1478"/>
      <c r="C440" s="1219"/>
      <c r="D440" s="1479" t="s">
        <v>1314</v>
      </c>
      <c r="E440" s="1480" t="s">
        <v>347</v>
      </c>
      <c r="F440" s="1481" t="s">
        <v>1397</v>
      </c>
      <c r="G440" s="1482" t="s">
        <v>1051</v>
      </c>
      <c r="H440" s="534" t="s">
        <v>1052</v>
      </c>
      <c r="I440" s="534" t="s">
        <v>1024</v>
      </c>
      <c r="J440" s="535" t="s">
        <v>1311</v>
      </c>
      <c r="K440" s="4">
        <v>1</v>
      </c>
      <c r="L440" s="533"/>
    </row>
    <row r="441" spans="1:12" ht="21" customHeight="1" thickTop="1">
      <c r="A441" s="9"/>
      <c r="B441" s="1157"/>
      <c r="C441" s="1310"/>
      <c r="D441" s="1483" t="s">
        <v>1375</v>
      </c>
      <c r="E441" s="1484">
        <f t="shared" ref="E441:J441" si="91">+E168-E301+E415+E425</f>
        <v>0</v>
      </c>
      <c r="F441" s="1484">
        <f t="shared" si="91"/>
        <v>0</v>
      </c>
      <c r="G441" s="1485">
        <f t="shared" si="91"/>
        <v>35692</v>
      </c>
      <c r="H441" s="1486">
        <f t="shared" si="91"/>
        <v>0</v>
      </c>
      <c r="I441" s="1486">
        <f t="shared" si="91"/>
        <v>-35692</v>
      </c>
      <c r="J441" s="1487">
        <f t="shared" si="91"/>
        <v>0</v>
      </c>
      <c r="K441" s="4">
        <v>1</v>
      </c>
      <c r="L441" s="533"/>
    </row>
    <row r="442" spans="1:12" ht="16.5" thickBot="1">
      <c r="A442" s="9"/>
      <c r="B442" s="1157"/>
      <c r="C442" s="1158"/>
      <c r="D442" s="1488" t="s">
        <v>1374</v>
      </c>
      <c r="E442" s="1489">
        <f t="shared" ref="E442:J443" si="92">+E593</f>
        <v>0</v>
      </c>
      <c r="F442" s="1489">
        <f t="shared" si="92"/>
        <v>0</v>
      </c>
      <c r="G442" s="1490">
        <f t="shared" si="92"/>
        <v>-35692</v>
      </c>
      <c r="H442" s="1491">
        <f t="shared" si="92"/>
        <v>0</v>
      </c>
      <c r="I442" s="1491">
        <f t="shared" si="92"/>
        <v>35692</v>
      </c>
      <c r="J442" s="1492">
        <f t="shared" si="92"/>
        <v>0</v>
      </c>
      <c r="K442" s="4">
        <v>1</v>
      </c>
      <c r="L442" s="533"/>
    </row>
    <row r="443" spans="1:12" ht="18.75" customHeight="1" thickTop="1">
      <c r="A443" s="9"/>
      <c r="B443" s="1157"/>
      <c r="C443" s="1158"/>
      <c r="D443" s="1505">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c r="A444" s="9"/>
      <c r="B444" s="1493"/>
      <c r="C444" s="1493"/>
      <c r="D444" s="1494"/>
      <c r="E444" s="1495"/>
      <c r="F444" s="1495"/>
      <c r="G444" s="1495"/>
      <c r="H444" s="1495"/>
      <c r="I444" s="1495"/>
      <c r="J444" s="1495"/>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2"/>
      <c r="K445" s="4">
        <v>1</v>
      </c>
      <c r="L445" s="533"/>
    </row>
    <row r="446" spans="1:12" ht="18.75" customHeight="1">
      <c r="A446" s="9"/>
      <c r="B446" s="779"/>
      <c r="C446" s="1157"/>
      <c r="D446" s="1183"/>
      <c r="E446" s="1184" t="s">
        <v>1356</v>
      </c>
      <c r="F446" s="1184" t="s">
        <v>649</v>
      </c>
      <c r="G446" s="780"/>
      <c r="H446" s="780"/>
      <c r="I446" s="780"/>
      <c r="J446" s="780"/>
      <c r="K446" s="4">
        <v>1</v>
      </c>
      <c r="L446" s="533"/>
    </row>
    <row r="447" spans="1:12" ht="27" customHeight="1">
      <c r="A447" s="9"/>
      <c r="B447" s="2190" t="str">
        <f>$B$9</f>
        <v>ОБЛАСТНА АДМИНИСТРАЦИЯ-ПЛЕВЕН</v>
      </c>
      <c r="C447" s="2191"/>
      <c r="D447" s="2192"/>
      <c r="E447" s="1096">
        <f>$E$9</f>
        <v>42736</v>
      </c>
      <c r="F447" s="1435">
        <f>$F$9</f>
        <v>43100</v>
      </c>
      <c r="G447" s="780"/>
      <c r="H447" s="780"/>
      <c r="I447" s="780"/>
      <c r="J447" s="780"/>
      <c r="K447" s="4">
        <v>1</v>
      </c>
      <c r="L447" s="533"/>
    </row>
    <row r="448" spans="1:12">
      <c r="A448" s="9"/>
      <c r="B448" s="1189" t="str">
        <f>$B$10</f>
        <v xml:space="preserve">                                                            (наименование на разпоредителя с бюджет)</v>
      </c>
      <c r="C448" s="779"/>
      <c r="D448" s="1160"/>
      <c r="E448" s="780"/>
      <c r="F448" s="780"/>
      <c r="G448" s="780"/>
      <c r="H448" s="780"/>
      <c r="I448" s="780"/>
      <c r="J448" s="780"/>
      <c r="K448" s="4">
        <v>1</v>
      </c>
      <c r="L448" s="533"/>
    </row>
    <row r="449" spans="1:26" ht="5.25" customHeight="1">
      <c r="A449" s="9"/>
      <c r="B449" s="1189"/>
      <c r="C449" s="779"/>
      <c r="D449" s="1160"/>
      <c r="E449" s="1317"/>
      <c r="F449" s="780"/>
      <c r="G449" s="780"/>
      <c r="H449" s="780"/>
      <c r="I449" s="780"/>
      <c r="J449" s="780"/>
      <c r="K449" s="4">
        <v>1</v>
      </c>
      <c r="L449" s="533"/>
    </row>
    <row r="450" spans="1:26" ht="27" customHeight="1">
      <c r="A450" s="9"/>
      <c r="B450" s="2224" t="str">
        <f>$B$12</f>
        <v xml:space="preserve">Министерски съвет </v>
      </c>
      <c r="C450" s="2225"/>
      <c r="D450" s="2226"/>
      <c r="E450" s="1436" t="s">
        <v>1328</v>
      </c>
      <c r="F450" s="1953" t="str">
        <f>$F$12</f>
        <v>0300</v>
      </c>
      <c r="G450" s="780"/>
      <c r="H450" s="780"/>
      <c r="I450" s="780"/>
      <c r="J450" s="780"/>
      <c r="K450" s="4">
        <v>1</v>
      </c>
      <c r="L450" s="533"/>
    </row>
    <row r="451" spans="1:26">
      <c r="A451" s="9"/>
      <c r="B451" s="780"/>
      <c r="C451" s="1159"/>
      <c r="D451" s="780"/>
      <c r="E451" s="1317"/>
      <c r="F451" s="780"/>
      <c r="G451" s="780"/>
      <c r="H451" s="780"/>
      <c r="I451" s="780"/>
      <c r="J451" s="780"/>
      <c r="K451" s="4">
        <v>1</v>
      </c>
      <c r="L451" s="533"/>
    </row>
    <row r="452" spans="1:26" ht="19.5">
      <c r="A452" s="9"/>
      <c r="B452" s="1196"/>
      <c r="C452" s="780"/>
      <c r="D452" s="1543" t="s">
        <v>1456</v>
      </c>
      <c r="E452" s="1198">
        <f>$E$15</f>
        <v>0</v>
      </c>
      <c r="F452" s="1538" t="str">
        <f>+$F$15</f>
        <v>БЮДЖЕТ</v>
      </c>
      <c r="G452" s="780"/>
      <c r="H452" s="1199"/>
      <c r="I452" s="780"/>
      <c r="J452" s="1199"/>
      <c r="K452" s="4">
        <v>1</v>
      </c>
      <c r="L452" s="533"/>
    </row>
    <row r="453" spans="1:26" ht="14.25" customHeight="1" thickBot="1">
      <c r="A453" s="9"/>
      <c r="B453" s="779"/>
      <c r="C453" s="1157"/>
      <c r="D453" s="1183"/>
      <c r="E453" s="780"/>
      <c r="F453" s="1201"/>
      <c r="G453" s="1201"/>
      <c r="H453" s="1201"/>
      <c r="I453" s="1201"/>
      <c r="J453" s="1202" t="s">
        <v>753</v>
      </c>
      <c r="K453" s="4">
        <v>1</v>
      </c>
      <c r="L453" s="533"/>
    </row>
    <row r="454" spans="1:26" ht="22.5" customHeight="1">
      <c r="A454" s="9"/>
      <c r="B454" s="1506" t="s">
        <v>1463</v>
      </c>
      <c r="C454" s="1507"/>
      <c r="D454" s="1510"/>
      <c r="E454" s="1511" t="s">
        <v>755</v>
      </c>
      <c r="F454" s="1512" t="s">
        <v>1343</v>
      </c>
      <c r="G454" s="1513"/>
      <c r="H454" s="1514"/>
      <c r="I454" s="1513"/>
      <c r="J454" s="1515"/>
      <c r="K454" s="4">
        <v>1</v>
      </c>
      <c r="L454" s="533"/>
    </row>
    <row r="455" spans="1:26" ht="60" customHeight="1">
      <c r="A455" s="9"/>
      <c r="B455" s="1508" t="s">
        <v>703</v>
      </c>
      <c r="C455" s="1509" t="s">
        <v>757</v>
      </c>
      <c r="D455" s="1496" t="s">
        <v>332</v>
      </c>
      <c r="E455" s="1516">
        <f>$C$3</f>
        <v>2017</v>
      </c>
      <c r="F455" s="1517" t="s">
        <v>1341</v>
      </c>
      <c r="G455" s="1497" t="s">
        <v>1340</v>
      </c>
      <c r="H455" s="1498" t="s">
        <v>1037</v>
      </c>
      <c r="I455" s="1499" t="s">
        <v>1329</v>
      </c>
      <c r="J455" s="1500" t="s">
        <v>1330</v>
      </c>
      <c r="K455" s="4">
        <v>1</v>
      </c>
      <c r="L455" s="533"/>
    </row>
    <row r="456" spans="1:26" ht="18.75">
      <c r="A456" s="9">
        <v>1</v>
      </c>
      <c r="B456" s="1501"/>
      <c r="C456" s="1502"/>
      <c r="D456" s="1503" t="s">
        <v>1023</v>
      </c>
      <c r="E456" s="1480" t="s">
        <v>347</v>
      </c>
      <c r="F456" s="1480" t="s">
        <v>348</v>
      </c>
      <c r="G456" s="1482" t="s">
        <v>1051</v>
      </c>
      <c r="H456" s="534" t="s">
        <v>1052</v>
      </c>
      <c r="I456" s="534" t="s">
        <v>1024</v>
      </c>
      <c r="J456" s="535" t="s">
        <v>1311</v>
      </c>
      <c r="K456" s="4">
        <v>1</v>
      </c>
      <c r="L456" s="533"/>
    </row>
    <row r="457" spans="1:26" s="353" customFormat="1" ht="18.75" hidden="1" customHeight="1">
      <c r="A457" s="8">
        <v>5</v>
      </c>
      <c r="B457" s="540">
        <v>7000</v>
      </c>
      <c r="C457" s="2219" t="s">
        <v>1264</v>
      </c>
      <c r="D457" s="2220"/>
      <c r="E457" s="1782">
        <f t="shared" ref="E457:J457" si="93">SUM(E458:E460)</f>
        <v>0</v>
      </c>
      <c r="F457" s="666">
        <f t="shared" si="93"/>
        <v>0</v>
      </c>
      <c r="G457" s="731">
        <f t="shared" si="93"/>
        <v>0</v>
      </c>
      <c r="H457" s="732">
        <f t="shared" si="93"/>
        <v>0</v>
      </c>
      <c r="I457" s="733">
        <f t="shared" si="93"/>
        <v>0</v>
      </c>
      <c r="J457" s="700">
        <f t="shared" si="93"/>
        <v>0</v>
      </c>
      <c r="K457" s="1570" t="str">
        <f t="shared" ref="K457:K520" si="94">(IF($E457&lt;&gt;0,$K$2,IF($F457&lt;&gt;0,$K$2,IF($G457&lt;&gt;0,$K$2,IF($H457&lt;&gt;0,$K$2,IF($I457&lt;&gt;0,$K$2,IF($J457&lt;&gt;0,$K$2,"")))))))</f>
        <v/>
      </c>
      <c r="L457" s="689"/>
      <c r="M457" s="351"/>
      <c r="N457" s="351"/>
      <c r="O457" s="351"/>
      <c r="P457" s="351"/>
      <c r="Q457" s="351"/>
      <c r="R457" s="351"/>
      <c r="S457" s="351"/>
      <c r="T457" s="351"/>
      <c r="U457" s="351"/>
      <c r="V457" s="351"/>
      <c r="W457" s="351"/>
      <c r="X457" s="351"/>
      <c r="Y457" s="351"/>
      <c r="Z457" s="351"/>
    </row>
    <row r="458" spans="1:26" ht="18.75" hidden="1" customHeight="1">
      <c r="A458" s="9">
        <v>10</v>
      </c>
      <c r="B458" s="383"/>
      <c r="C458" s="294">
        <v>7001</v>
      </c>
      <c r="D458" s="469" t="s">
        <v>980</v>
      </c>
      <c r="E458" s="646"/>
      <c r="F458" s="647">
        <f>G458+H458+I458+J458</f>
        <v>0</v>
      </c>
      <c r="G458" s="545"/>
      <c r="H458" s="546"/>
      <c r="I458" s="546"/>
      <c r="J458" s="547"/>
      <c r="K458" s="1570" t="str">
        <f t="shared" si="94"/>
        <v/>
      </c>
      <c r="L458" s="689"/>
    </row>
    <row r="459" spans="1:26" ht="18.75" hidden="1" customHeight="1">
      <c r="A459" s="10">
        <v>20</v>
      </c>
      <c r="B459" s="383"/>
      <c r="C459" s="296">
        <v>7003</v>
      </c>
      <c r="D459" s="332" t="s">
        <v>1265</v>
      </c>
      <c r="E459" s="648"/>
      <c r="F459" s="649">
        <f>G459+H459+I459+J459</f>
        <v>0</v>
      </c>
      <c r="G459" s="548"/>
      <c r="H459" s="549"/>
      <c r="I459" s="549"/>
      <c r="J459" s="550"/>
      <c r="K459" s="1570" t="str">
        <f t="shared" si="94"/>
        <v/>
      </c>
      <c r="L459" s="689"/>
      <c r="M459" s="353"/>
      <c r="N459" s="353"/>
      <c r="O459" s="353"/>
      <c r="P459" s="353"/>
      <c r="Q459" s="353"/>
      <c r="R459" s="353"/>
      <c r="S459" s="353"/>
      <c r="T459" s="353"/>
      <c r="U459" s="353"/>
      <c r="V459" s="353"/>
      <c r="W459" s="353"/>
      <c r="X459" s="353"/>
      <c r="Y459" s="353"/>
      <c r="Z459" s="353"/>
    </row>
    <row r="460" spans="1:26" ht="18.75" hidden="1" customHeight="1">
      <c r="A460" s="10">
        <v>25</v>
      </c>
      <c r="B460" s="383"/>
      <c r="C460" s="299">
        <v>7010</v>
      </c>
      <c r="D460" s="336" t="s">
        <v>1266</v>
      </c>
      <c r="E460" s="654"/>
      <c r="F460" s="655">
        <f>G460+H460+I460+J460</f>
        <v>0</v>
      </c>
      <c r="G460" s="557"/>
      <c r="H460" s="558"/>
      <c r="I460" s="558"/>
      <c r="J460" s="559"/>
      <c r="K460" s="1570" t="str">
        <f t="shared" si="94"/>
        <v/>
      </c>
      <c r="L460" s="689"/>
    </row>
    <row r="461" spans="1:26" s="353" customFormat="1" ht="18.75" hidden="1" customHeight="1">
      <c r="A461" s="8">
        <v>30</v>
      </c>
      <c r="B461" s="540">
        <v>7100</v>
      </c>
      <c r="C461" s="2218" t="s">
        <v>1267</v>
      </c>
      <c r="D461" s="2218"/>
      <c r="E461" s="1782">
        <f t="shared" ref="E461:J461" si="95">+E462+E463</f>
        <v>0</v>
      </c>
      <c r="F461" s="666">
        <f t="shared" si="95"/>
        <v>0</v>
      </c>
      <c r="G461" s="734">
        <f t="shared" si="95"/>
        <v>0</v>
      </c>
      <c r="H461" s="732">
        <f t="shared" si="95"/>
        <v>0</v>
      </c>
      <c r="I461" s="732">
        <f t="shared" si="95"/>
        <v>0</v>
      </c>
      <c r="J461" s="700">
        <f t="shared" si="95"/>
        <v>0</v>
      </c>
      <c r="K461" s="1570" t="str">
        <f t="shared" si="94"/>
        <v/>
      </c>
      <c r="L461" s="689"/>
      <c r="M461" s="351"/>
      <c r="N461" s="351"/>
      <c r="O461" s="351"/>
      <c r="P461" s="351"/>
      <c r="Q461" s="351"/>
      <c r="R461" s="351"/>
      <c r="S461" s="351"/>
      <c r="T461" s="351"/>
      <c r="U461" s="351"/>
      <c r="V461" s="351"/>
      <c r="W461" s="351"/>
      <c r="X461" s="351"/>
      <c r="Y461" s="351"/>
      <c r="Z461" s="351"/>
    </row>
    <row r="462" spans="1:26" ht="18.75" hidden="1" customHeight="1">
      <c r="A462" s="9">
        <v>35</v>
      </c>
      <c r="B462" s="383"/>
      <c r="C462" s="294">
        <v>7101</v>
      </c>
      <c r="D462" s="476" t="s">
        <v>1268</v>
      </c>
      <c r="E462" s="646"/>
      <c r="F462" s="647">
        <f>G462+H462+I462+J462</f>
        <v>0</v>
      </c>
      <c r="G462" s="545"/>
      <c r="H462" s="546"/>
      <c r="I462" s="546"/>
      <c r="J462" s="547"/>
      <c r="K462" s="1570" t="str">
        <f t="shared" si="94"/>
        <v/>
      </c>
      <c r="L462" s="689"/>
    </row>
    <row r="463" spans="1:26" ht="18.75" hidden="1" customHeight="1">
      <c r="A463" s="9">
        <v>40</v>
      </c>
      <c r="B463" s="383"/>
      <c r="C463" s="299">
        <v>7102</v>
      </c>
      <c r="D463" s="336" t="s">
        <v>1269</v>
      </c>
      <c r="E463" s="654"/>
      <c r="F463" s="655">
        <f>G463+H463+I463+J463</f>
        <v>0</v>
      </c>
      <c r="G463" s="557"/>
      <c r="H463" s="558"/>
      <c r="I463" s="558"/>
      <c r="J463" s="559"/>
      <c r="K463" s="1570" t="str">
        <f t="shared" si="94"/>
        <v/>
      </c>
      <c r="L463" s="689"/>
      <c r="M463" s="353"/>
      <c r="N463" s="353"/>
      <c r="O463" s="353"/>
      <c r="P463" s="353"/>
      <c r="Q463" s="353"/>
      <c r="R463" s="353"/>
      <c r="S463" s="353"/>
      <c r="T463" s="353"/>
      <c r="U463" s="353"/>
      <c r="V463" s="353"/>
      <c r="W463" s="353"/>
      <c r="X463" s="353"/>
      <c r="Y463" s="353"/>
      <c r="Z463" s="353"/>
    </row>
    <row r="464" spans="1:26" s="353" customFormat="1" ht="18.75" hidden="1" customHeight="1">
      <c r="A464" s="8">
        <v>45</v>
      </c>
      <c r="B464" s="540">
        <v>7200</v>
      </c>
      <c r="C464" s="2218" t="s">
        <v>2181</v>
      </c>
      <c r="D464" s="2218"/>
      <c r="E464" s="1782">
        <f t="shared" ref="E464:J464" si="96">+E465+E466</f>
        <v>0</v>
      </c>
      <c r="F464" s="666">
        <f t="shared" si="96"/>
        <v>0</v>
      </c>
      <c r="G464" s="734">
        <f t="shared" si="96"/>
        <v>0</v>
      </c>
      <c r="H464" s="732">
        <f t="shared" si="96"/>
        <v>0</v>
      </c>
      <c r="I464" s="732">
        <f t="shared" si="96"/>
        <v>0</v>
      </c>
      <c r="J464" s="700">
        <f t="shared" si="96"/>
        <v>0</v>
      </c>
      <c r="K464" s="1570" t="str">
        <f t="shared" si="94"/>
        <v/>
      </c>
      <c r="L464" s="689"/>
      <c r="M464" s="351"/>
      <c r="N464" s="351"/>
      <c r="O464" s="351"/>
      <c r="P464" s="351"/>
      <c r="Q464" s="351"/>
      <c r="R464" s="351"/>
      <c r="S464" s="351"/>
      <c r="T464" s="351"/>
      <c r="U464" s="351"/>
      <c r="V464" s="351"/>
      <c r="W464" s="351"/>
      <c r="X464" s="351"/>
      <c r="Y464" s="351"/>
      <c r="Z464" s="351"/>
    </row>
    <row r="465" spans="1:245" ht="18.75" hidden="1" customHeight="1">
      <c r="A465" s="9">
        <v>50</v>
      </c>
      <c r="B465" s="383"/>
      <c r="C465" s="676">
        <v>7201</v>
      </c>
      <c r="D465" s="677" t="s">
        <v>2182</v>
      </c>
      <c r="E465" s="678"/>
      <c r="F465" s="679">
        <f>G465+H465+I465+J465</f>
        <v>0</v>
      </c>
      <c r="G465" s="735"/>
      <c r="H465" s="736"/>
      <c r="I465" s="736"/>
      <c r="J465" s="701"/>
      <c r="K465" s="1570" t="str">
        <f t="shared" si="94"/>
        <v/>
      </c>
      <c r="L465" s="689"/>
    </row>
    <row r="466" spans="1:245" ht="18.75" hidden="1" customHeight="1">
      <c r="A466" s="9">
        <v>55</v>
      </c>
      <c r="B466" s="383"/>
      <c r="C466" s="320">
        <v>7202</v>
      </c>
      <c r="D466" s="680" t="s">
        <v>2183</v>
      </c>
      <c r="E466" s="664"/>
      <c r="F466" s="665">
        <f>G466+H466+I466+J466</f>
        <v>0</v>
      </c>
      <c r="G466" s="612"/>
      <c r="H466" s="613"/>
      <c r="I466" s="613"/>
      <c r="J466" s="614"/>
      <c r="K466" s="1570" t="str">
        <f t="shared" si="94"/>
        <v/>
      </c>
      <c r="L466" s="689"/>
      <c r="M466" s="353"/>
      <c r="N466" s="353"/>
      <c r="O466" s="353"/>
      <c r="P466" s="353"/>
      <c r="Q466" s="353"/>
      <c r="R466" s="353"/>
      <c r="S466" s="353"/>
      <c r="T466" s="353"/>
      <c r="U466" s="353"/>
      <c r="V466" s="353"/>
      <c r="W466" s="353"/>
      <c r="X466" s="353"/>
      <c r="Y466" s="353"/>
      <c r="Z466" s="353"/>
    </row>
    <row r="467" spans="1:245" s="353" customFormat="1" ht="18.75" hidden="1" customHeight="1">
      <c r="A467" s="8">
        <v>60</v>
      </c>
      <c r="B467" s="540">
        <v>7300</v>
      </c>
      <c r="C467" s="2219" t="s">
        <v>1270</v>
      </c>
      <c r="D467" s="2220"/>
      <c r="E467" s="1782">
        <f t="shared" ref="E467:J467" si="97">SUM(E468:E473)</f>
        <v>0</v>
      </c>
      <c r="F467" s="666">
        <f t="shared" si="97"/>
        <v>0</v>
      </c>
      <c r="G467" s="734">
        <f t="shared" si="97"/>
        <v>0</v>
      </c>
      <c r="H467" s="1558">
        <f t="shared" si="97"/>
        <v>0</v>
      </c>
      <c r="I467" s="732">
        <f t="shared" si="97"/>
        <v>0</v>
      </c>
      <c r="J467" s="1559">
        <f t="shared" si="97"/>
        <v>0</v>
      </c>
      <c r="K467" s="1570" t="str">
        <f t="shared" si="94"/>
        <v/>
      </c>
      <c r="L467" s="689"/>
      <c r="M467" s="351"/>
      <c r="N467" s="351"/>
      <c r="O467" s="351"/>
      <c r="P467" s="351"/>
      <c r="Q467" s="351"/>
      <c r="R467" s="351"/>
      <c r="S467" s="351"/>
      <c r="T467" s="351"/>
      <c r="U467" s="351"/>
      <c r="V467" s="351"/>
      <c r="W467" s="351"/>
      <c r="X467" s="351"/>
      <c r="Y467" s="351"/>
      <c r="Z467" s="351"/>
    </row>
    <row r="468" spans="1:245" ht="18.75" hidden="1" customHeight="1">
      <c r="A468" s="9">
        <v>65</v>
      </c>
      <c r="B468" s="293"/>
      <c r="C468" s="676">
        <v>7320</v>
      </c>
      <c r="D468" s="681" t="s">
        <v>1271</v>
      </c>
      <c r="E468" s="682"/>
      <c r="F468" s="679">
        <f t="shared" ref="F468:F473" si="98">G468+H468+I468+J468</f>
        <v>0</v>
      </c>
      <c r="G468" s="735"/>
      <c r="H468" s="546"/>
      <c r="I468" s="546"/>
      <c r="J468" s="547"/>
      <c r="K468" s="1570" t="str">
        <f t="shared" si="94"/>
        <v/>
      </c>
      <c r="L468" s="689"/>
    </row>
    <row r="469" spans="1:245" ht="31.5" hidden="1">
      <c r="A469" s="9">
        <v>85</v>
      </c>
      <c r="B469" s="293"/>
      <c r="C469" s="320">
        <v>7369</v>
      </c>
      <c r="D469" s="695" t="s">
        <v>1272</v>
      </c>
      <c r="E469" s="696"/>
      <c r="F469" s="665">
        <f t="shared" si="98"/>
        <v>0</v>
      </c>
      <c r="G469" s="612"/>
      <c r="H469" s="552"/>
      <c r="I469" s="552"/>
      <c r="J469" s="553"/>
      <c r="K469" s="1570" t="str">
        <f t="shared" si="94"/>
        <v/>
      </c>
      <c r="L469" s="689"/>
      <c r="M469" s="353"/>
      <c r="N469" s="353"/>
      <c r="O469" s="353"/>
      <c r="P469" s="353"/>
      <c r="Q469" s="353"/>
      <c r="R469" s="353"/>
      <c r="S469" s="353"/>
      <c r="T469" s="353"/>
      <c r="U469" s="353"/>
      <c r="V469" s="353"/>
      <c r="W469" s="353"/>
      <c r="X469" s="353"/>
      <c r="Y469" s="353"/>
      <c r="Z469" s="353"/>
    </row>
    <row r="470" spans="1:245" ht="31.5" hidden="1">
      <c r="A470" s="9">
        <v>90</v>
      </c>
      <c r="B470" s="293"/>
      <c r="C470" s="381">
        <v>7370</v>
      </c>
      <c r="D470" s="382" t="s">
        <v>1273</v>
      </c>
      <c r="E470" s="697"/>
      <c r="F470" s="698">
        <f t="shared" si="98"/>
        <v>0</v>
      </c>
      <c r="G470" s="737"/>
      <c r="H470" s="738"/>
      <c r="I470" s="738"/>
      <c r="J470" s="702"/>
      <c r="K470" s="1570" t="str">
        <f t="shared" si="94"/>
        <v/>
      </c>
      <c r="L470" s="689"/>
    </row>
    <row r="471" spans="1:245" ht="18.75" hidden="1" customHeight="1">
      <c r="A471" s="9">
        <v>95</v>
      </c>
      <c r="B471" s="293"/>
      <c r="C471" s="676">
        <v>7391</v>
      </c>
      <c r="D471" s="683" t="s">
        <v>1274</v>
      </c>
      <c r="E471" s="678"/>
      <c r="F471" s="679">
        <f t="shared" si="98"/>
        <v>0</v>
      </c>
      <c r="G471" s="735"/>
      <c r="H471" s="555"/>
      <c r="I471" s="555"/>
      <c r="J471" s="556"/>
      <c r="K471" s="1570" t="str">
        <f t="shared" si="94"/>
        <v/>
      </c>
      <c r="L471" s="689"/>
    </row>
    <row r="472" spans="1:245" ht="18.75" hidden="1" customHeight="1">
      <c r="A472" s="9">
        <v>100</v>
      </c>
      <c r="B472" s="293"/>
      <c r="C472" s="296">
        <v>7392</v>
      </c>
      <c r="D472" s="468" t="s">
        <v>1275</v>
      </c>
      <c r="E472" s="648"/>
      <c r="F472" s="649">
        <f t="shared" si="98"/>
        <v>0</v>
      </c>
      <c r="G472" s="548"/>
      <c r="H472" s="549"/>
      <c r="I472" s="549"/>
      <c r="J472" s="550"/>
      <c r="K472" s="1570" t="str">
        <f t="shared" si="94"/>
        <v/>
      </c>
      <c r="L472" s="689"/>
    </row>
    <row r="473" spans="1:245" ht="18.75" hidden="1" customHeight="1">
      <c r="A473" s="9">
        <v>105</v>
      </c>
      <c r="B473" s="293"/>
      <c r="C473" s="320">
        <v>7393</v>
      </c>
      <c r="D473" s="331" t="s">
        <v>1276</v>
      </c>
      <c r="E473" s="664"/>
      <c r="F473" s="665">
        <f t="shared" si="98"/>
        <v>0</v>
      </c>
      <c r="G473" s="612"/>
      <c r="H473" s="558"/>
      <c r="I473" s="558"/>
      <c r="J473" s="559"/>
      <c r="K473" s="1570" t="str">
        <f t="shared" si="94"/>
        <v/>
      </c>
      <c r="L473" s="689"/>
    </row>
    <row r="474" spans="1:245" s="366" customFormat="1" ht="18.75" hidden="1" customHeight="1">
      <c r="A474" s="12">
        <v>110</v>
      </c>
      <c r="B474" s="540">
        <v>7900</v>
      </c>
      <c r="C474" s="2221" t="s">
        <v>1277</v>
      </c>
      <c r="D474" s="2222"/>
      <c r="E474" s="670">
        <f t="shared" ref="E474:J474" si="99">+E475+E476</f>
        <v>0</v>
      </c>
      <c r="F474" s="669">
        <f t="shared" si="99"/>
        <v>0</v>
      </c>
      <c r="G474" s="739">
        <f t="shared" si="99"/>
        <v>0</v>
      </c>
      <c r="H474" s="740">
        <f t="shared" si="99"/>
        <v>0</v>
      </c>
      <c r="I474" s="740">
        <f t="shared" si="99"/>
        <v>0</v>
      </c>
      <c r="J474" s="703">
        <f t="shared" si="99"/>
        <v>0</v>
      </c>
      <c r="K474" s="1570" t="str">
        <f t="shared" si="94"/>
        <v/>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hidden="1" customHeight="1">
      <c r="A475" s="27">
        <v>115</v>
      </c>
      <c r="B475" s="293"/>
      <c r="C475" s="684">
        <v>7901</v>
      </c>
      <c r="D475" s="685" t="s">
        <v>1278</v>
      </c>
      <c r="E475" s="678"/>
      <c r="F475" s="679">
        <f>G475+H475+I475+J475</f>
        <v>0</v>
      </c>
      <c r="G475" s="735"/>
      <c r="H475" s="546"/>
      <c r="I475" s="546"/>
      <c r="J475" s="547"/>
      <c r="K475" s="1570" t="str">
        <f t="shared" si="94"/>
        <v/>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hidden="1" customHeight="1">
      <c r="A476" s="27">
        <v>120</v>
      </c>
      <c r="B476" s="293"/>
      <c r="C476" s="686">
        <v>7902</v>
      </c>
      <c r="D476" s="687" t="s">
        <v>1279</v>
      </c>
      <c r="E476" s="664"/>
      <c r="F476" s="665">
        <f>G476+H476+I476+J476</f>
        <v>0</v>
      </c>
      <c r="G476" s="612"/>
      <c r="H476" s="558"/>
      <c r="I476" s="558"/>
      <c r="J476" s="559"/>
      <c r="K476" s="1570" t="str">
        <f t="shared" si="94"/>
        <v/>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45" s="353" customFormat="1" ht="18.75" hidden="1" customHeight="1">
      <c r="A477" s="8">
        <v>125</v>
      </c>
      <c r="B477" s="540">
        <v>8000</v>
      </c>
      <c r="C477" s="2223" t="s">
        <v>1377</v>
      </c>
      <c r="D477" s="2223"/>
      <c r="E477" s="1782">
        <f t="shared" ref="E477:J477" si="100">SUM(E478:E492)</f>
        <v>0</v>
      </c>
      <c r="F477" s="666">
        <f t="shared" si="100"/>
        <v>0</v>
      </c>
      <c r="G477" s="734">
        <f t="shared" si="100"/>
        <v>0</v>
      </c>
      <c r="H477" s="732">
        <f t="shared" si="100"/>
        <v>0</v>
      </c>
      <c r="I477" s="732">
        <f t="shared" si="100"/>
        <v>0</v>
      </c>
      <c r="J477" s="700">
        <f t="shared" si="100"/>
        <v>0</v>
      </c>
      <c r="K477" s="1570" t="str">
        <f t="shared" si="94"/>
        <v/>
      </c>
      <c r="L477" s="689"/>
      <c r="M477" s="375"/>
      <c r="N477" s="375"/>
      <c r="O477" s="375"/>
      <c r="P477" s="375"/>
      <c r="Q477" s="375"/>
      <c r="R477" s="375"/>
      <c r="S477" s="375"/>
      <c r="T477" s="375"/>
      <c r="U477" s="375"/>
      <c r="V477" s="375"/>
      <c r="W477" s="375"/>
      <c r="X477" s="375"/>
      <c r="Y477" s="375"/>
      <c r="Z477" s="375"/>
    </row>
    <row r="478" spans="1:245" ht="18.75" hidden="1" customHeight="1">
      <c r="A478" s="9">
        <v>130</v>
      </c>
      <c r="B478" s="300"/>
      <c r="C478" s="676">
        <v>8011</v>
      </c>
      <c r="D478" s="688" t="s">
        <v>1280</v>
      </c>
      <c r="E478" s="678"/>
      <c r="F478" s="679">
        <f t="shared" ref="F478:F492" si="101">G478+H478+I478+J478</f>
        <v>0</v>
      </c>
      <c r="G478" s="735"/>
      <c r="H478" s="736"/>
      <c r="I478" s="736"/>
      <c r="J478" s="701"/>
      <c r="K478" s="1570" t="str">
        <f t="shared" si="94"/>
        <v/>
      </c>
      <c r="L478" s="689"/>
      <c r="M478" s="375"/>
      <c r="N478" s="375"/>
      <c r="O478" s="375"/>
      <c r="P478" s="375"/>
      <c r="Q478" s="375"/>
      <c r="R478" s="375"/>
      <c r="S478" s="375"/>
      <c r="T478" s="375"/>
      <c r="U478" s="375"/>
      <c r="V478" s="375"/>
      <c r="W478" s="375"/>
      <c r="X478" s="375"/>
      <c r="Y478" s="375"/>
      <c r="Z478" s="375"/>
    </row>
    <row r="479" spans="1:245" ht="18.75" hidden="1" customHeight="1">
      <c r="A479" s="9">
        <v>135</v>
      </c>
      <c r="B479" s="300"/>
      <c r="C479" s="296">
        <v>8012</v>
      </c>
      <c r="D479" s="297" t="s">
        <v>1281</v>
      </c>
      <c r="E479" s="648"/>
      <c r="F479" s="649">
        <f t="shared" si="101"/>
        <v>0</v>
      </c>
      <c r="G479" s="548"/>
      <c r="H479" s="549"/>
      <c r="I479" s="549"/>
      <c r="J479" s="550"/>
      <c r="K479" s="1570" t="str">
        <f t="shared" si="94"/>
        <v/>
      </c>
      <c r="L479" s="689"/>
      <c r="M479" s="353"/>
      <c r="N479" s="353"/>
      <c r="O479" s="353"/>
      <c r="P479" s="353"/>
      <c r="Q479" s="353"/>
      <c r="R479" s="353"/>
      <c r="S479" s="353"/>
      <c r="T479" s="353"/>
      <c r="U479" s="353"/>
      <c r="V479" s="353"/>
      <c r="W479" s="353"/>
      <c r="X479" s="353"/>
      <c r="Y479" s="353"/>
      <c r="Z479" s="353"/>
    </row>
    <row r="480" spans="1:245" ht="18.75" hidden="1" customHeight="1">
      <c r="A480" s="9">
        <v>140</v>
      </c>
      <c r="B480" s="300"/>
      <c r="C480" s="296">
        <v>8017</v>
      </c>
      <c r="D480" s="297" t="s">
        <v>1282</v>
      </c>
      <c r="E480" s="648"/>
      <c r="F480" s="649">
        <f t="shared" si="101"/>
        <v>0</v>
      </c>
      <c r="G480" s="548"/>
      <c r="H480" s="549"/>
      <c r="I480" s="549"/>
      <c r="J480" s="550"/>
      <c r="K480" s="1570" t="str">
        <f t="shared" si="94"/>
        <v/>
      </c>
      <c r="L480" s="689"/>
    </row>
    <row r="481" spans="1:26" ht="18.75" hidden="1" customHeight="1">
      <c r="A481" s="9">
        <v>145</v>
      </c>
      <c r="B481" s="300"/>
      <c r="C481" s="320">
        <v>8018</v>
      </c>
      <c r="D481" s="331" t="s">
        <v>1283</v>
      </c>
      <c r="E481" s="664"/>
      <c r="F481" s="665">
        <f t="shared" si="101"/>
        <v>0</v>
      </c>
      <c r="G481" s="612"/>
      <c r="H481" s="552"/>
      <c r="I481" s="552"/>
      <c r="J481" s="553"/>
      <c r="K481" s="1570" t="str">
        <f t="shared" si="94"/>
        <v/>
      </c>
      <c r="L481" s="689"/>
    </row>
    <row r="482" spans="1:26" ht="18.75" hidden="1" customHeight="1">
      <c r="A482" s="9">
        <v>150</v>
      </c>
      <c r="B482" s="300"/>
      <c r="C482" s="470">
        <v>8031</v>
      </c>
      <c r="D482" s="471" t="s">
        <v>1284</v>
      </c>
      <c r="E482" s="652"/>
      <c r="F482" s="653">
        <f t="shared" si="101"/>
        <v>0</v>
      </c>
      <c r="G482" s="554"/>
      <c r="H482" s="555"/>
      <c r="I482" s="555"/>
      <c r="J482" s="556"/>
      <c r="K482" s="1570" t="str">
        <f t="shared" si="94"/>
        <v/>
      </c>
      <c r="L482" s="689"/>
    </row>
    <row r="483" spans="1:26" ht="18.75" hidden="1" customHeight="1">
      <c r="A483" s="9">
        <v>155</v>
      </c>
      <c r="B483" s="300"/>
      <c r="C483" s="296">
        <v>8032</v>
      </c>
      <c r="D483" s="297" t="s">
        <v>1285</v>
      </c>
      <c r="E483" s="648"/>
      <c r="F483" s="649">
        <f t="shared" si="101"/>
        <v>0</v>
      </c>
      <c r="G483" s="548"/>
      <c r="H483" s="549"/>
      <c r="I483" s="549"/>
      <c r="J483" s="550"/>
      <c r="K483" s="1570" t="str">
        <f t="shared" si="94"/>
        <v/>
      </c>
      <c r="L483" s="689"/>
    </row>
    <row r="484" spans="1:26" ht="18.75" hidden="1" customHeight="1">
      <c r="A484" s="9">
        <v>175</v>
      </c>
      <c r="B484" s="300"/>
      <c r="C484" s="296">
        <v>8037</v>
      </c>
      <c r="D484" s="297" t="s">
        <v>1286</v>
      </c>
      <c r="E484" s="648"/>
      <c r="F484" s="649">
        <f t="shared" si="101"/>
        <v>0</v>
      </c>
      <c r="G484" s="548"/>
      <c r="H484" s="549"/>
      <c r="I484" s="549"/>
      <c r="J484" s="550"/>
      <c r="K484" s="1570" t="str">
        <f t="shared" si="94"/>
        <v/>
      </c>
      <c r="L484" s="689"/>
    </row>
    <row r="485" spans="1:26" ht="18.75" hidden="1" customHeight="1">
      <c r="A485" s="9">
        <v>180</v>
      </c>
      <c r="B485" s="300"/>
      <c r="C485" s="472">
        <v>8038</v>
      </c>
      <c r="D485" s="517" t="s">
        <v>602</v>
      </c>
      <c r="E485" s="650"/>
      <c r="F485" s="651">
        <f t="shared" si="101"/>
        <v>0</v>
      </c>
      <c r="G485" s="551"/>
      <c r="H485" s="552"/>
      <c r="I485" s="552"/>
      <c r="J485" s="553"/>
      <c r="K485" s="1570" t="str">
        <f t="shared" si="94"/>
        <v/>
      </c>
      <c r="L485" s="689"/>
    </row>
    <row r="486" spans="1:26" ht="18.75" hidden="1" customHeight="1">
      <c r="A486" s="9">
        <v>185</v>
      </c>
      <c r="B486" s="300"/>
      <c r="C486" s="470">
        <v>8051</v>
      </c>
      <c r="D486" s="531" t="s">
        <v>1385</v>
      </c>
      <c r="E486" s="652"/>
      <c r="F486" s="653">
        <f t="shared" si="101"/>
        <v>0</v>
      </c>
      <c r="G486" s="554"/>
      <c r="H486" s="555"/>
      <c r="I486" s="555"/>
      <c r="J486" s="556"/>
      <c r="K486" s="1570" t="str">
        <f t="shared" si="94"/>
        <v/>
      </c>
      <c r="L486" s="689"/>
    </row>
    <row r="487" spans="1:26" ht="18.75" hidden="1" customHeight="1">
      <c r="A487" s="9">
        <v>190</v>
      </c>
      <c r="B487" s="300"/>
      <c r="C487" s="296">
        <v>8052</v>
      </c>
      <c r="D487" s="340" t="s">
        <v>1386</v>
      </c>
      <c r="E487" s="648"/>
      <c r="F487" s="649">
        <f t="shared" si="101"/>
        <v>0</v>
      </c>
      <c r="G487" s="548"/>
      <c r="H487" s="549"/>
      <c r="I487" s="549"/>
      <c r="J487" s="550"/>
      <c r="K487" s="1570" t="str">
        <f t="shared" si="94"/>
        <v/>
      </c>
      <c r="L487" s="689"/>
    </row>
    <row r="488" spans="1:26" ht="18.75" hidden="1" customHeight="1">
      <c r="A488" s="9">
        <v>195</v>
      </c>
      <c r="B488" s="300"/>
      <c r="C488" s="296">
        <v>8057</v>
      </c>
      <c r="D488" s="340" t="s">
        <v>1387</v>
      </c>
      <c r="E488" s="648"/>
      <c r="F488" s="649">
        <f t="shared" si="101"/>
        <v>0</v>
      </c>
      <c r="G488" s="548"/>
      <c r="H488" s="549"/>
      <c r="I488" s="549"/>
      <c r="J488" s="550"/>
      <c r="K488" s="1570" t="str">
        <f t="shared" si="94"/>
        <v/>
      </c>
      <c r="L488" s="689"/>
    </row>
    <row r="489" spans="1:26" ht="18.75" hidden="1" customHeight="1">
      <c r="A489" s="9">
        <v>200</v>
      </c>
      <c r="B489" s="300"/>
      <c r="C489" s="472">
        <v>8058</v>
      </c>
      <c r="D489" s="528" t="s">
        <v>1388</v>
      </c>
      <c r="E489" s="650"/>
      <c r="F489" s="651">
        <f t="shared" si="101"/>
        <v>0</v>
      </c>
      <c r="G489" s="551"/>
      <c r="H489" s="552"/>
      <c r="I489" s="552"/>
      <c r="J489" s="553"/>
      <c r="K489" s="1570" t="str">
        <f t="shared" si="94"/>
        <v/>
      </c>
      <c r="L489" s="689"/>
    </row>
    <row r="490" spans="1:26" ht="18.75" hidden="1" customHeight="1">
      <c r="A490" s="9">
        <v>205</v>
      </c>
      <c r="B490" s="300"/>
      <c r="C490" s="381">
        <v>8080</v>
      </c>
      <c r="D490" s="516" t="s">
        <v>1307</v>
      </c>
      <c r="E490" s="748"/>
      <c r="F490" s="698">
        <f t="shared" si="101"/>
        <v>0</v>
      </c>
      <c r="G490" s="737"/>
      <c r="H490" s="738"/>
      <c r="I490" s="738"/>
      <c r="J490" s="702"/>
      <c r="K490" s="1570" t="str">
        <f t="shared" si="94"/>
        <v/>
      </c>
      <c r="L490" s="689"/>
    </row>
    <row r="491" spans="1:26" ht="18.75" hidden="1" customHeight="1">
      <c r="A491" s="9">
        <v>210</v>
      </c>
      <c r="B491" s="300"/>
      <c r="C491" s="676">
        <v>8097</v>
      </c>
      <c r="D491" s="683" t="s">
        <v>603</v>
      </c>
      <c r="E491" s="678"/>
      <c r="F491" s="679">
        <f t="shared" si="101"/>
        <v>0</v>
      </c>
      <c r="G491" s="735"/>
      <c r="H491" s="736"/>
      <c r="I491" s="736"/>
      <c r="J491" s="701"/>
      <c r="K491" s="1570" t="str">
        <f t="shared" si="94"/>
        <v/>
      </c>
      <c r="L491" s="689"/>
    </row>
    <row r="492" spans="1:26" ht="18.75" hidden="1" customHeight="1">
      <c r="A492" s="9">
        <v>215</v>
      </c>
      <c r="B492" s="300"/>
      <c r="C492" s="299">
        <v>8098</v>
      </c>
      <c r="D492" s="341" t="s">
        <v>604</v>
      </c>
      <c r="E492" s="654"/>
      <c r="F492" s="655">
        <f t="shared" si="101"/>
        <v>0</v>
      </c>
      <c r="G492" s="557"/>
      <c r="H492" s="558"/>
      <c r="I492" s="558"/>
      <c r="J492" s="559"/>
      <c r="K492" s="1570" t="str">
        <f t="shared" si="94"/>
        <v/>
      </c>
      <c r="L492" s="689"/>
    </row>
    <row r="493" spans="1:26" s="353" customFormat="1" ht="18.75" hidden="1" customHeight="1">
      <c r="A493" s="8">
        <v>220</v>
      </c>
      <c r="B493" s="540">
        <v>8100</v>
      </c>
      <c r="C493" s="2229" t="s">
        <v>1384</v>
      </c>
      <c r="D493" s="2235"/>
      <c r="E493" s="1782">
        <f t="shared" ref="E493:J493" si="102">SUM(E494:E497)</f>
        <v>0</v>
      </c>
      <c r="F493" s="666">
        <f t="shared" si="102"/>
        <v>0</v>
      </c>
      <c r="G493" s="734">
        <f t="shared" si="102"/>
        <v>0</v>
      </c>
      <c r="H493" s="732">
        <f t="shared" si="102"/>
        <v>0</v>
      </c>
      <c r="I493" s="732">
        <f t="shared" si="102"/>
        <v>0</v>
      </c>
      <c r="J493" s="700">
        <f t="shared" si="102"/>
        <v>0</v>
      </c>
      <c r="K493" s="1570" t="str">
        <f t="shared" si="94"/>
        <v/>
      </c>
      <c r="L493" s="689"/>
      <c r="M493" s="351"/>
      <c r="N493" s="351"/>
      <c r="O493" s="351"/>
      <c r="P493" s="351"/>
      <c r="Q493" s="351"/>
      <c r="R493" s="351"/>
      <c r="S493" s="351"/>
      <c r="T493" s="351"/>
      <c r="U493" s="351"/>
      <c r="V493" s="351"/>
      <c r="W493" s="351"/>
      <c r="X493" s="351"/>
      <c r="Y493" s="351"/>
      <c r="Z493" s="351"/>
    </row>
    <row r="494" spans="1:26" ht="18.75" hidden="1" customHeight="1">
      <c r="A494" s="9">
        <v>225</v>
      </c>
      <c r="B494" s="293"/>
      <c r="C494" s="294">
        <v>8111</v>
      </c>
      <c r="D494" s="335" t="s">
        <v>605</v>
      </c>
      <c r="E494" s="646"/>
      <c r="F494" s="647">
        <f>G494+H494+I494+J494</f>
        <v>0</v>
      </c>
      <c r="G494" s="545"/>
      <c r="H494" s="546"/>
      <c r="I494" s="546"/>
      <c r="J494" s="547"/>
      <c r="K494" s="1570" t="str">
        <f t="shared" si="94"/>
        <v/>
      </c>
      <c r="L494" s="689"/>
    </row>
    <row r="495" spans="1:26" ht="18.75" hidden="1" customHeight="1">
      <c r="A495" s="9">
        <v>230</v>
      </c>
      <c r="B495" s="293"/>
      <c r="C495" s="472">
        <v>8112</v>
      </c>
      <c r="D495" s="473" t="s">
        <v>606</v>
      </c>
      <c r="E495" s="650"/>
      <c r="F495" s="651">
        <f>G495+H495+I495+J495</f>
        <v>0</v>
      </c>
      <c r="G495" s="551"/>
      <c r="H495" s="552"/>
      <c r="I495" s="552"/>
      <c r="J495" s="553"/>
      <c r="K495" s="1570" t="str">
        <f t="shared" si="94"/>
        <v/>
      </c>
      <c r="L495" s="689"/>
      <c r="M495" s="353"/>
      <c r="N495" s="353"/>
      <c r="O495" s="353"/>
      <c r="P495" s="353"/>
      <c r="Q495" s="353"/>
      <c r="R495" s="353"/>
      <c r="S495" s="353"/>
      <c r="T495" s="353"/>
      <c r="U495" s="353"/>
      <c r="V495" s="353"/>
      <c r="W495" s="353"/>
      <c r="X495" s="353"/>
      <c r="Y495" s="353"/>
      <c r="Z495" s="353"/>
    </row>
    <row r="496" spans="1:26" ht="31.5" hidden="1">
      <c r="A496" s="9">
        <v>235</v>
      </c>
      <c r="B496" s="302"/>
      <c r="C496" s="470">
        <v>8121</v>
      </c>
      <c r="D496" s="709" t="s">
        <v>607</v>
      </c>
      <c r="E496" s="652"/>
      <c r="F496" s="653">
        <f>G496+H496+I496+J496</f>
        <v>0</v>
      </c>
      <c r="G496" s="554"/>
      <c r="H496" s="555"/>
      <c r="I496" s="555"/>
      <c r="J496" s="556"/>
      <c r="K496" s="1570" t="str">
        <f t="shared" si="94"/>
        <v/>
      </c>
      <c r="L496" s="689"/>
    </row>
    <row r="497" spans="1:26" ht="31.5" hidden="1">
      <c r="A497" s="9">
        <v>240</v>
      </c>
      <c r="B497" s="293"/>
      <c r="C497" s="299">
        <v>8122</v>
      </c>
      <c r="D497" s="341" t="s">
        <v>154</v>
      </c>
      <c r="E497" s="654"/>
      <c r="F497" s="655">
        <f>G497+H497+I497+J497</f>
        <v>0</v>
      </c>
      <c r="G497" s="557"/>
      <c r="H497" s="558"/>
      <c r="I497" s="558"/>
      <c r="J497" s="559"/>
      <c r="K497" s="1570" t="str">
        <f t="shared" si="94"/>
        <v/>
      </c>
      <c r="L497" s="689"/>
    </row>
    <row r="498" spans="1:26" s="353" customFormat="1" ht="18.75" hidden="1" customHeight="1">
      <c r="A498" s="8">
        <v>245</v>
      </c>
      <c r="B498" s="540">
        <v>8200</v>
      </c>
      <c r="C498" s="2229" t="s">
        <v>155</v>
      </c>
      <c r="D498" s="2235"/>
      <c r="E498" s="668"/>
      <c r="F498" s="670">
        <f>G498+H498+I498+J498</f>
        <v>0</v>
      </c>
      <c r="G498" s="741"/>
      <c r="H498" s="742"/>
      <c r="I498" s="742"/>
      <c r="J498" s="704"/>
      <c r="K498" s="1570" t="str">
        <f t="shared" si="94"/>
        <v/>
      </c>
      <c r="L498" s="689"/>
      <c r="M498" s="351"/>
      <c r="N498" s="351"/>
      <c r="O498" s="351"/>
      <c r="P498" s="351"/>
      <c r="Q498" s="351"/>
      <c r="R498" s="351"/>
      <c r="S498" s="351"/>
      <c r="T498" s="351"/>
      <c r="U498" s="351"/>
      <c r="V498" s="351"/>
      <c r="W498" s="351"/>
      <c r="X498" s="351"/>
      <c r="Y498" s="351"/>
      <c r="Z498" s="351"/>
    </row>
    <row r="499" spans="1:26" s="353" customFormat="1" ht="18.75" hidden="1" customHeight="1">
      <c r="A499" s="8">
        <v>255</v>
      </c>
      <c r="B499" s="540">
        <v>8300</v>
      </c>
      <c r="C499" s="2228" t="s">
        <v>1393</v>
      </c>
      <c r="D499" s="2228"/>
      <c r="E499" s="1782">
        <f t="shared" ref="E499:J499" si="103">SUM(E500:E507)</f>
        <v>0</v>
      </c>
      <c r="F499" s="666">
        <f t="shared" si="103"/>
        <v>0</v>
      </c>
      <c r="G499" s="734">
        <f t="shared" si="103"/>
        <v>0</v>
      </c>
      <c r="H499" s="732">
        <f t="shared" si="103"/>
        <v>0</v>
      </c>
      <c r="I499" s="732">
        <f t="shared" si="103"/>
        <v>0</v>
      </c>
      <c r="J499" s="700">
        <f t="shared" si="103"/>
        <v>0</v>
      </c>
      <c r="K499" s="1570" t="str">
        <f t="shared" si="94"/>
        <v/>
      </c>
      <c r="L499" s="689"/>
      <c r="M499" s="351"/>
      <c r="N499" s="351"/>
      <c r="O499" s="351"/>
      <c r="P499" s="351"/>
      <c r="Q499" s="351"/>
      <c r="R499" s="351"/>
      <c r="S499" s="351"/>
      <c r="T499" s="351"/>
      <c r="U499" s="351"/>
      <c r="V499" s="351"/>
      <c r="W499" s="351"/>
      <c r="X499" s="351"/>
      <c r="Y499" s="351"/>
      <c r="Z499" s="351"/>
    </row>
    <row r="500" spans="1:26" ht="18.75" hidden="1" customHeight="1">
      <c r="A500" s="10">
        <v>260</v>
      </c>
      <c r="B500" s="302"/>
      <c r="C500" s="294">
        <v>8311</v>
      </c>
      <c r="D500" s="335" t="s">
        <v>156</v>
      </c>
      <c r="E500" s="646"/>
      <c r="F500" s="647">
        <f t="shared" ref="F500:F507" si="104">G500+H500+I500+J500</f>
        <v>0</v>
      </c>
      <c r="G500" s="545"/>
      <c r="H500" s="546"/>
      <c r="I500" s="546"/>
      <c r="J500" s="547"/>
      <c r="K500" s="1570" t="str">
        <f t="shared" si="94"/>
        <v/>
      </c>
      <c r="L500" s="689"/>
      <c r="M500" s="353"/>
      <c r="N500" s="353"/>
      <c r="O500" s="353"/>
      <c r="P500" s="353"/>
      <c r="Q500" s="353"/>
      <c r="R500" s="353"/>
      <c r="S500" s="353"/>
      <c r="T500" s="353"/>
      <c r="U500" s="353"/>
      <c r="V500" s="353"/>
      <c r="W500" s="353"/>
      <c r="X500" s="353"/>
      <c r="Y500" s="353"/>
      <c r="Z500" s="353"/>
    </row>
    <row r="501" spans="1:26" ht="18.75" hidden="1" customHeight="1">
      <c r="A501" s="10">
        <v>261</v>
      </c>
      <c r="B501" s="293"/>
      <c r="C501" s="320">
        <v>8312</v>
      </c>
      <c r="D501" s="708" t="s">
        <v>157</v>
      </c>
      <c r="E501" s="664"/>
      <c r="F501" s="665">
        <f t="shared" si="104"/>
        <v>0</v>
      </c>
      <c r="G501" s="612"/>
      <c r="H501" s="613"/>
      <c r="I501" s="613"/>
      <c r="J501" s="614"/>
      <c r="K501" s="1570" t="str">
        <f t="shared" si="94"/>
        <v/>
      </c>
      <c r="L501" s="689"/>
      <c r="M501" s="353"/>
      <c r="N501" s="353"/>
      <c r="O501" s="353"/>
      <c r="P501" s="353"/>
      <c r="Q501" s="353"/>
      <c r="R501" s="353"/>
      <c r="S501" s="353"/>
      <c r="T501" s="353"/>
      <c r="U501" s="353"/>
      <c r="V501" s="353"/>
      <c r="W501" s="353"/>
      <c r="X501" s="353"/>
      <c r="Y501" s="353"/>
      <c r="Z501" s="353"/>
    </row>
    <row r="502" spans="1:26" ht="18.75" hidden="1" customHeight="1">
      <c r="A502" s="10">
        <v>262</v>
      </c>
      <c r="B502" s="293"/>
      <c r="C502" s="470">
        <v>8321</v>
      </c>
      <c r="D502" s="709" t="s">
        <v>158</v>
      </c>
      <c r="E502" s="652"/>
      <c r="F502" s="653">
        <f t="shared" si="104"/>
        <v>0</v>
      </c>
      <c r="G502" s="554"/>
      <c r="H502" s="555"/>
      <c r="I502" s="555"/>
      <c r="J502" s="556"/>
      <c r="K502" s="1570" t="str">
        <f t="shared" si="94"/>
        <v/>
      </c>
      <c r="L502" s="689"/>
    </row>
    <row r="503" spans="1:26" ht="18.75" hidden="1" customHeight="1">
      <c r="A503" s="10">
        <v>263</v>
      </c>
      <c r="B503" s="293"/>
      <c r="C503" s="472">
        <v>8322</v>
      </c>
      <c r="D503" s="473" t="s">
        <v>159</v>
      </c>
      <c r="E503" s="650"/>
      <c r="F503" s="651">
        <f t="shared" si="104"/>
        <v>0</v>
      </c>
      <c r="G503" s="551"/>
      <c r="H503" s="552"/>
      <c r="I503" s="552"/>
      <c r="J503" s="553"/>
      <c r="K503" s="1570" t="str">
        <f t="shared" si="94"/>
        <v/>
      </c>
      <c r="L503" s="689"/>
    </row>
    <row r="504" spans="1:26" ht="18.75" hidden="1" customHeight="1">
      <c r="A504" s="10">
        <v>264</v>
      </c>
      <c r="B504" s="302"/>
      <c r="C504" s="470">
        <v>8371</v>
      </c>
      <c r="D504" s="709" t="s">
        <v>160</v>
      </c>
      <c r="E504" s="652"/>
      <c r="F504" s="653">
        <f t="shared" si="104"/>
        <v>0</v>
      </c>
      <c r="G504" s="554"/>
      <c r="H504" s="555"/>
      <c r="I504" s="555"/>
      <c r="J504" s="556"/>
      <c r="K504" s="1570" t="str">
        <f t="shared" si="94"/>
        <v/>
      </c>
      <c r="L504" s="689"/>
    </row>
    <row r="505" spans="1:26" ht="18.75" hidden="1" customHeight="1">
      <c r="A505" s="10">
        <v>265</v>
      </c>
      <c r="B505" s="293"/>
      <c r="C505" s="472">
        <v>8372</v>
      </c>
      <c r="D505" s="473" t="s">
        <v>161</v>
      </c>
      <c r="E505" s="650"/>
      <c r="F505" s="651">
        <f t="shared" si="104"/>
        <v>0</v>
      </c>
      <c r="G505" s="551"/>
      <c r="H505" s="552"/>
      <c r="I505" s="552"/>
      <c r="J505" s="553"/>
      <c r="K505" s="1570" t="str">
        <f t="shared" si="94"/>
        <v/>
      </c>
      <c r="L505" s="689"/>
    </row>
    <row r="506" spans="1:26" ht="18.75" hidden="1" customHeight="1">
      <c r="A506" s="10">
        <v>266</v>
      </c>
      <c r="B506" s="293"/>
      <c r="C506" s="470">
        <v>8381</v>
      </c>
      <c r="D506" s="709" t="s">
        <v>162</v>
      </c>
      <c r="E506" s="652"/>
      <c r="F506" s="653">
        <f t="shared" si="104"/>
        <v>0</v>
      </c>
      <c r="G506" s="554"/>
      <c r="H506" s="555"/>
      <c r="I506" s="555"/>
      <c r="J506" s="556"/>
      <c r="K506" s="1570" t="str">
        <f t="shared" si="94"/>
        <v/>
      </c>
      <c r="L506" s="689"/>
    </row>
    <row r="507" spans="1:26" ht="18.75" hidden="1" customHeight="1">
      <c r="A507" s="10">
        <v>267</v>
      </c>
      <c r="B507" s="293"/>
      <c r="C507" s="299">
        <v>8382</v>
      </c>
      <c r="D507" s="341" t="s">
        <v>163</v>
      </c>
      <c r="E507" s="654"/>
      <c r="F507" s="655">
        <f t="shared" si="104"/>
        <v>0</v>
      </c>
      <c r="G507" s="557"/>
      <c r="H507" s="558"/>
      <c r="I507" s="558"/>
      <c r="J507" s="559"/>
      <c r="K507" s="1570" t="str">
        <f t="shared" si="94"/>
        <v/>
      </c>
      <c r="L507" s="689"/>
    </row>
    <row r="508" spans="1:26" s="353" customFormat="1" ht="18.75" hidden="1" customHeight="1">
      <c r="A508" s="8">
        <v>295</v>
      </c>
      <c r="B508" s="540">
        <v>8500</v>
      </c>
      <c r="C508" s="2223" t="s">
        <v>164</v>
      </c>
      <c r="D508" s="2223"/>
      <c r="E508" s="1782">
        <f t="shared" ref="E508:J508" si="105">SUM(E509:E511)</f>
        <v>0</v>
      </c>
      <c r="F508" s="666">
        <f t="shared" si="105"/>
        <v>0</v>
      </c>
      <c r="G508" s="734">
        <f t="shared" si="105"/>
        <v>0</v>
      </c>
      <c r="H508" s="732">
        <f t="shared" si="105"/>
        <v>0</v>
      </c>
      <c r="I508" s="732">
        <f t="shared" si="105"/>
        <v>0</v>
      </c>
      <c r="J508" s="700">
        <f t="shared" si="105"/>
        <v>0</v>
      </c>
      <c r="K508" s="1570" t="str">
        <f t="shared" si="94"/>
        <v/>
      </c>
      <c r="L508" s="689"/>
      <c r="M508" s="351"/>
      <c r="N508" s="351"/>
      <c r="O508" s="351"/>
      <c r="P508" s="351"/>
      <c r="Q508" s="351"/>
      <c r="R508" s="351"/>
      <c r="S508" s="351"/>
      <c r="T508" s="351"/>
      <c r="U508" s="351"/>
      <c r="V508" s="351"/>
      <c r="W508" s="351"/>
      <c r="X508" s="351"/>
      <c r="Y508" s="351"/>
      <c r="Z508" s="351"/>
    </row>
    <row r="509" spans="1:26" ht="18.75" hidden="1" customHeight="1">
      <c r="A509" s="9">
        <v>300</v>
      </c>
      <c r="B509" s="293"/>
      <c r="C509" s="294">
        <v>8501</v>
      </c>
      <c r="D509" s="295" t="s">
        <v>165</v>
      </c>
      <c r="E509" s="646"/>
      <c r="F509" s="647">
        <f>G509+H509+I509+J509</f>
        <v>0</v>
      </c>
      <c r="G509" s="545"/>
      <c r="H509" s="546"/>
      <c r="I509" s="546"/>
      <c r="J509" s="547"/>
      <c r="K509" s="1570" t="str">
        <f t="shared" si="94"/>
        <v/>
      </c>
      <c r="L509" s="689"/>
    </row>
    <row r="510" spans="1:26" ht="18.75" hidden="1" customHeight="1">
      <c r="A510" s="9">
        <v>305</v>
      </c>
      <c r="B510" s="293"/>
      <c r="C510" s="296">
        <v>8502</v>
      </c>
      <c r="D510" s="297" t="s">
        <v>166</v>
      </c>
      <c r="E510" s="648"/>
      <c r="F510" s="649">
        <f>G510+H510+I510+J510</f>
        <v>0</v>
      </c>
      <c r="G510" s="548"/>
      <c r="H510" s="549"/>
      <c r="I510" s="549"/>
      <c r="J510" s="550"/>
      <c r="K510" s="1570" t="str">
        <f t="shared" si="94"/>
        <v/>
      </c>
      <c r="L510" s="689"/>
      <c r="M510" s="353"/>
      <c r="N510" s="353"/>
      <c r="O510" s="353"/>
      <c r="P510" s="353"/>
      <c r="Q510" s="353"/>
      <c r="R510" s="353"/>
      <c r="S510" s="353"/>
      <c r="T510" s="353"/>
      <c r="U510" s="353"/>
      <c r="V510" s="353"/>
      <c r="W510" s="353"/>
      <c r="X510" s="353"/>
      <c r="Y510" s="353"/>
      <c r="Z510" s="353"/>
    </row>
    <row r="511" spans="1:26" ht="18.75" hidden="1" customHeight="1">
      <c r="A511" s="9">
        <v>310</v>
      </c>
      <c r="B511" s="293"/>
      <c r="C511" s="299">
        <v>8504</v>
      </c>
      <c r="D511" s="341" t="s">
        <v>167</v>
      </c>
      <c r="E511" s="654"/>
      <c r="F511" s="655">
        <f>G511+H511+I511+J511</f>
        <v>0</v>
      </c>
      <c r="G511" s="557"/>
      <c r="H511" s="558"/>
      <c r="I511" s="558"/>
      <c r="J511" s="559"/>
      <c r="K511" s="1570" t="str">
        <f t="shared" si="94"/>
        <v/>
      </c>
      <c r="L511" s="689"/>
    </row>
    <row r="512" spans="1:26" s="353" customFormat="1" ht="18.75" hidden="1" customHeight="1">
      <c r="A512" s="8">
        <v>315</v>
      </c>
      <c r="B512" s="540">
        <v>8600</v>
      </c>
      <c r="C512" s="2223" t="s">
        <v>168</v>
      </c>
      <c r="D512" s="2223"/>
      <c r="E512" s="1782">
        <f t="shared" ref="E512:J512" si="106">SUM(E513:E516)</f>
        <v>0</v>
      </c>
      <c r="F512" s="666">
        <f t="shared" si="106"/>
        <v>0</v>
      </c>
      <c r="G512" s="734">
        <f t="shared" si="106"/>
        <v>0</v>
      </c>
      <c r="H512" s="732">
        <f t="shared" si="106"/>
        <v>0</v>
      </c>
      <c r="I512" s="732">
        <f t="shared" si="106"/>
        <v>0</v>
      </c>
      <c r="J512" s="700">
        <f t="shared" si="106"/>
        <v>0</v>
      </c>
      <c r="K512" s="1570" t="str">
        <f t="shared" si="94"/>
        <v/>
      </c>
      <c r="L512" s="689"/>
      <c r="M512" s="351"/>
      <c r="N512" s="351"/>
      <c r="O512" s="351"/>
      <c r="P512" s="351"/>
      <c r="Q512" s="351"/>
      <c r="R512" s="351"/>
      <c r="S512" s="351"/>
      <c r="T512" s="351"/>
      <c r="U512" s="351"/>
      <c r="V512" s="351"/>
      <c r="W512" s="351"/>
      <c r="X512" s="351"/>
      <c r="Y512" s="351"/>
      <c r="Z512" s="351"/>
    </row>
    <row r="513" spans="1:26" ht="18.75" hidden="1" customHeight="1">
      <c r="A513" s="9">
        <v>320</v>
      </c>
      <c r="B513" s="293"/>
      <c r="C513" s="499">
        <v>8611</v>
      </c>
      <c r="D513" s="500" t="s">
        <v>169</v>
      </c>
      <c r="E513" s="656"/>
      <c r="F513" s="657">
        <f>G513+H513+I513+J513</f>
        <v>0</v>
      </c>
      <c r="G513" s="560"/>
      <c r="H513" s="561"/>
      <c r="I513" s="561"/>
      <c r="J513" s="562"/>
      <c r="K513" s="1570" t="str">
        <f t="shared" si="94"/>
        <v/>
      </c>
      <c r="L513" s="689"/>
    </row>
    <row r="514" spans="1:26" ht="18.75" hidden="1" customHeight="1">
      <c r="A514" s="9">
        <v>325</v>
      </c>
      <c r="B514" s="293"/>
      <c r="C514" s="470">
        <v>8621</v>
      </c>
      <c r="D514" s="471" t="s">
        <v>170</v>
      </c>
      <c r="E514" s="652"/>
      <c r="F514" s="653">
        <f>G514+H514+I514+J514</f>
        <v>0</v>
      </c>
      <c r="G514" s="554"/>
      <c r="H514" s="555"/>
      <c r="I514" s="555"/>
      <c r="J514" s="556"/>
      <c r="K514" s="1570" t="str">
        <f t="shared" si="94"/>
        <v/>
      </c>
      <c r="L514" s="689"/>
      <c r="M514" s="353"/>
      <c r="N514" s="353"/>
      <c r="O514" s="353"/>
      <c r="P514" s="353"/>
      <c r="Q514" s="353"/>
      <c r="R514" s="353"/>
      <c r="S514" s="353"/>
      <c r="T514" s="353"/>
      <c r="U514" s="353"/>
      <c r="V514" s="353"/>
      <c r="W514" s="353"/>
      <c r="X514" s="353"/>
      <c r="Y514" s="353"/>
      <c r="Z514" s="353"/>
    </row>
    <row r="515" spans="1:26" ht="18.75" hidden="1" customHeight="1">
      <c r="A515" s="9">
        <v>330</v>
      </c>
      <c r="B515" s="293"/>
      <c r="C515" s="472">
        <v>8623</v>
      </c>
      <c r="D515" s="517" t="s">
        <v>171</v>
      </c>
      <c r="E515" s="650"/>
      <c r="F515" s="651">
        <f>G515+H515+I515+J515</f>
        <v>0</v>
      </c>
      <c r="G515" s="551"/>
      <c r="H515" s="552"/>
      <c r="I515" s="552"/>
      <c r="J515" s="553"/>
      <c r="K515" s="1570" t="str">
        <f t="shared" si="94"/>
        <v/>
      </c>
      <c r="L515" s="689"/>
    </row>
    <row r="516" spans="1:26" ht="18.75" hidden="1" customHeight="1">
      <c r="A516" s="9">
        <v>340</v>
      </c>
      <c r="B516" s="293"/>
      <c r="C516" s="380">
        <v>8640</v>
      </c>
      <c r="D516" s="301" t="s">
        <v>172</v>
      </c>
      <c r="E516" s="667"/>
      <c r="F516" s="495">
        <f>G516+H516+I516+J516</f>
        <v>0</v>
      </c>
      <c r="G516" s="563"/>
      <c r="H516" s="564"/>
      <c r="I516" s="564"/>
      <c r="J516" s="565"/>
      <c r="K516" s="1570" t="str">
        <f t="shared" si="94"/>
        <v/>
      </c>
      <c r="L516" s="689"/>
    </row>
    <row r="517" spans="1:26" s="353" customFormat="1" ht="18.75" hidden="1" customHeight="1">
      <c r="A517" s="8">
        <v>295</v>
      </c>
      <c r="B517" s="540">
        <v>8700</v>
      </c>
      <c r="C517" s="2223" t="s">
        <v>1383</v>
      </c>
      <c r="D517" s="2232"/>
      <c r="E517" s="1782">
        <f t="shared" ref="E517:J517" si="107">SUM(E518:E519)</f>
        <v>0</v>
      </c>
      <c r="F517" s="666">
        <f t="shared" si="107"/>
        <v>0</v>
      </c>
      <c r="G517" s="734">
        <f t="shared" si="107"/>
        <v>0</v>
      </c>
      <c r="H517" s="732">
        <f t="shared" si="107"/>
        <v>0</v>
      </c>
      <c r="I517" s="732">
        <f t="shared" si="107"/>
        <v>0</v>
      </c>
      <c r="J517" s="700">
        <f t="shared" si="107"/>
        <v>0</v>
      </c>
      <c r="K517" s="1570" t="str">
        <f t="shared" si="94"/>
        <v/>
      </c>
      <c r="L517" s="689"/>
      <c r="M517" s="351"/>
      <c r="N517" s="351"/>
      <c r="O517" s="351"/>
      <c r="P517" s="351"/>
      <c r="Q517" s="351"/>
      <c r="R517" s="351"/>
      <c r="S517" s="351"/>
      <c r="T517" s="351"/>
      <c r="U517" s="351"/>
      <c r="V517" s="351"/>
      <c r="W517" s="351"/>
      <c r="X517" s="351"/>
      <c r="Y517" s="351"/>
      <c r="Z517" s="351"/>
    </row>
    <row r="518" spans="1:26" hidden="1">
      <c r="A518" s="9">
        <v>300</v>
      </c>
      <c r="B518" s="293"/>
      <c r="C518" s="294">
        <v>8733</v>
      </c>
      <c r="D518" s="295" t="s">
        <v>608</v>
      </c>
      <c r="E518" s="646"/>
      <c r="F518" s="647">
        <f>G518+H518+I518+J518</f>
        <v>0</v>
      </c>
      <c r="G518" s="545"/>
      <c r="H518" s="546"/>
      <c r="I518" s="546"/>
      <c r="J518" s="547"/>
      <c r="K518" s="1570" t="str">
        <f t="shared" si="94"/>
        <v/>
      </c>
      <c r="L518" s="689"/>
    </row>
    <row r="519" spans="1:26" hidden="1">
      <c r="A519" s="9">
        <v>310</v>
      </c>
      <c r="B519" s="293"/>
      <c r="C519" s="299">
        <v>8766</v>
      </c>
      <c r="D519" s="341" t="s">
        <v>609</v>
      </c>
      <c r="E519" s="654"/>
      <c r="F519" s="655">
        <f>G519+H519+I519+J519</f>
        <v>0</v>
      </c>
      <c r="G519" s="557"/>
      <c r="H519" s="558"/>
      <c r="I519" s="558"/>
      <c r="J519" s="559"/>
      <c r="K519" s="1570" t="str">
        <f t="shared" si="94"/>
        <v/>
      </c>
      <c r="L519" s="689"/>
    </row>
    <row r="520" spans="1:26" s="353" customFormat="1" ht="18" hidden="1" customHeight="1">
      <c r="A520" s="8">
        <v>355</v>
      </c>
      <c r="B520" s="536">
        <v>8800</v>
      </c>
      <c r="C520" s="2229" t="s">
        <v>1382</v>
      </c>
      <c r="D520" s="2230"/>
      <c r="E520" s="1782">
        <f t="shared" ref="E520:J520" si="108">SUM(E521:E526)</f>
        <v>0</v>
      </c>
      <c r="F520" s="666">
        <f t="shared" si="108"/>
        <v>0</v>
      </c>
      <c r="G520" s="734">
        <f t="shared" si="108"/>
        <v>0</v>
      </c>
      <c r="H520" s="732">
        <f t="shared" si="108"/>
        <v>0</v>
      </c>
      <c r="I520" s="732">
        <f t="shared" si="108"/>
        <v>0</v>
      </c>
      <c r="J520" s="700">
        <f t="shared" si="108"/>
        <v>0</v>
      </c>
      <c r="K520" s="1570" t="str">
        <f t="shared" si="94"/>
        <v/>
      </c>
      <c r="L520" s="689"/>
      <c r="M520" s="351"/>
      <c r="N520" s="351"/>
      <c r="O520" s="351"/>
      <c r="P520" s="351"/>
      <c r="Q520" s="351"/>
      <c r="R520" s="351"/>
      <c r="S520" s="351"/>
      <c r="T520" s="351"/>
      <c r="U520" s="351"/>
      <c r="V520" s="351"/>
      <c r="W520" s="351"/>
      <c r="X520" s="351"/>
      <c r="Y520" s="351"/>
      <c r="Z520" s="351"/>
    </row>
    <row r="521" spans="1:26" ht="18" hidden="1" customHeight="1">
      <c r="A521" s="9">
        <v>360</v>
      </c>
      <c r="B521" s="293"/>
      <c r="C521" s="294">
        <v>8801</v>
      </c>
      <c r="D521" s="295" t="s">
        <v>614</v>
      </c>
      <c r="E521" s="662"/>
      <c r="F521" s="647">
        <f t="shared" ref="F521:F526" si="109">G521+H521+I521+J521</f>
        <v>0</v>
      </c>
      <c r="G521" s="545"/>
      <c r="H521" s="546"/>
      <c r="I521" s="546"/>
      <c r="J521" s="547"/>
      <c r="K521" s="1570" t="str">
        <f t="shared" ref="K521:K584" si="110">(IF($E521&lt;&gt;0,$K$2,IF($F521&lt;&gt;0,$K$2,IF($G521&lt;&gt;0,$K$2,IF($H521&lt;&gt;0,$K$2,IF($I521&lt;&gt;0,$K$2,IF($J521&lt;&gt;0,$K$2,"")))))))</f>
        <v/>
      </c>
      <c r="L521" s="689"/>
    </row>
    <row r="522" spans="1:26" ht="18" hidden="1" customHeight="1">
      <c r="A522" s="9">
        <v>365</v>
      </c>
      <c r="B522" s="293"/>
      <c r="C522" s="296">
        <v>8802</v>
      </c>
      <c r="D522" s="297" t="s">
        <v>615</v>
      </c>
      <c r="E522" s="660"/>
      <c r="F522" s="649">
        <f t="shared" si="109"/>
        <v>0</v>
      </c>
      <c r="G522" s="548"/>
      <c r="H522" s="549"/>
      <c r="I522" s="549"/>
      <c r="J522" s="550"/>
      <c r="K522" s="1570" t="str">
        <f t="shared" si="110"/>
        <v/>
      </c>
      <c r="L522" s="689"/>
      <c r="M522" s="353"/>
      <c r="N522" s="353"/>
      <c r="O522" s="353"/>
      <c r="P522" s="353"/>
      <c r="Q522" s="353"/>
      <c r="R522" s="353"/>
      <c r="S522" s="353"/>
      <c r="T522" s="353"/>
      <c r="U522" s="353"/>
      <c r="V522" s="353"/>
      <c r="W522" s="353"/>
      <c r="X522" s="353"/>
      <c r="Y522" s="353"/>
      <c r="Z522" s="353"/>
    </row>
    <row r="523" spans="1:26" ht="32.25" hidden="1" customHeight="1">
      <c r="A523" s="9">
        <v>365</v>
      </c>
      <c r="B523" s="293"/>
      <c r="C523" s="296">
        <v>8803</v>
      </c>
      <c r="D523" s="297" t="s">
        <v>1389</v>
      </c>
      <c r="E523" s="660"/>
      <c r="F523" s="649">
        <f t="shared" si="109"/>
        <v>0</v>
      </c>
      <c r="G523" s="548"/>
      <c r="H523" s="549"/>
      <c r="I523" s="549"/>
      <c r="J523" s="550"/>
      <c r="K523" s="1570" t="str">
        <f t="shared" si="110"/>
        <v/>
      </c>
      <c r="L523" s="689"/>
      <c r="M523" s="353"/>
      <c r="N523" s="353"/>
      <c r="O523" s="353"/>
      <c r="P523" s="353"/>
      <c r="Q523" s="353"/>
      <c r="R523" s="353"/>
      <c r="S523" s="353"/>
      <c r="T523" s="353"/>
      <c r="U523" s="353"/>
      <c r="V523" s="353"/>
      <c r="W523" s="353"/>
      <c r="X523" s="353"/>
      <c r="Y523" s="353"/>
      <c r="Z523" s="353"/>
    </row>
    <row r="524" spans="1:26" ht="18" hidden="1" customHeight="1">
      <c r="A524" s="9">
        <v>370</v>
      </c>
      <c r="B524" s="293"/>
      <c r="C524" s="296">
        <v>8804</v>
      </c>
      <c r="D524" s="297" t="s">
        <v>611</v>
      </c>
      <c r="E524" s="660"/>
      <c r="F524" s="649">
        <f t="shared" si="109"/>
        <v>0</v>
      </c>
      <c r="G524" s="548"/>
      <c r="H524" s="549"/>
      <c r="I524" s="549"/>
      <c r="J524" s="550"/>
      <c r="K524" s="1570" t="str">
        <f t="shared" si="110"/>
        <v/>
      </c>
      <c r="L524" s="689"/>
    </row>
    <row r="525" spans="1:26" ht="18" hidden="1" customHeight="1">
      <c r="A525" s="9">
        <v>365</v>
      </c>
      <c r="B525" s="293"/>
      <c r="C525" s="296" t="s">
        <v>610</v>
      </c>
      <c r="D525" s="710" t="s">
        <v>612</v>
      </c>
      <c r="E525" s="660"/>
      <c r="F525" s="649">
        <f t="shared" si="109"/>
        <v>0</v>
      </c>
      <c r="G525" s="548"/>
      <c r="H525" s="549"/>
      <c r="I525" s="549"/>
      <c r="J525" s="550"/>
      <c r="K525" s="1570" t="str">
        <f t="shared" si="110"/>
        <v/>
      </c>
      <c r="L525" s="689"/>
      <c r="M525" s="353"/>
      <c r="N525" s="353"/>
      <c r="O525" s="353"/>
      <c r="P525" s="353"/>
      <c r="Q525" s="353"/>
      <c r="R525" s="353"/>
      <c r="S525" s="353"/>
      <c r="T525" s="353"/>
      <c r="U525" s="353"/>
      <c r="V525" s="353"/>
      <c r="W525" s="353"/>
      <c r="X525" s="353"/>
      <c r="Y525" s="353"/>
      <c r="Z525" s="353"/>
    </row>
    <row r="526" spans="1:26" ht="18" hidden="1" customHeight="1">
      <c r="A526" s="9">
        <v>370</v>
      </c>
      <c r="B526" s="293"/>
      <c r="C526" s="299">
        <v>8809</v>
      </c>
      <c r="D526" s="327" t="s">
        <v>613</v>
      </c>
      <c r="E526" s="661"/>
      <c r="F526" s="655">
        <f t="shared" si="109"/>
        <v>0</v>
      </c>
      <c r="G526" s="557"/>
      <c r="H526" s="558"/>
      <c r="I526" s="558"/>
      <c r="J526" s="559"/>
      <c r="K526" s="1570" t="str">
        <f t="shared" si="110"/>
        <v/>
      </c>
      <c r="L526" s="689"/>
    </row>
    <row r="527" spans="1:26" s="353" customFormat="1" ht="18" hidden="1" customHeight="1">
      <c r="A527" s="8">
        <v>375</v>
      </c>
      <c r="B527" s="540">
        <v>8900</v>
      </c>
      <c r="C527" s="2236" t="s">
        <v>1118</v>
      </c>
      <c r="D527" s="2237"/>
      <c r="E527" s="1782">
        <f t="shared" ref="E527:J527" si="111">SUM(E528:E530)</f>
        <v>0</v>
      </c>
      <c r="F527" s="666">
        <f t="shared" si="111"/>
        <v>0</v>
      </c>
      <c r="G527" s="734">
        <f t="shared" si="111"/>
        <v>0</v>
      </c>
      <c r="H527" s="732">
        <f t="shared" si="111"/>
        <v>0</v>
      </c>
      <c r="I527" s="732">
        <f t="shared" si="111"/>
        <v>0</v>
      </c>
      <c r="J527" s="700">
        <f t="shared" si="111"/>
        <v>0</v>
      </c>
      <c r="K527" s="1570" t="str">
        <f t="shared" si="110"/>
        <v/>
      </c>
      <c r="L527" s="689"/>
      <c r="M527" s="351"/>
      <c r="N527" s="351"/>
      <c r="O527" s="351"/>
      <c r="P527" s="351"/>
      <c r="Q527" s="351"/>
      <c r="R527" s="351"/>
      <c r="S527" s="351"/>
      <c r="T527" s="351"/>
      <c r="U527" s="351"/>
      <c r="V527" s="351"/>
      <c r="W527" s="351"/>
      <c r="X527" s="351"/>
      <c r="Y527" s="351"/>
      <c r="Z527" s="351"/>
    </row>
    <row r="528" spans="1:26" ht="18" hidden="1" customHeight="1">
      <c r="A528" s="9">
        <v>380</v>
      </c>
      <c r="B528" s="305"/>
      <c r="C528" s="294">
        <v>8901</v>
      </c>
      <c r="D528" s="295" t="s">
        <v>616</v>
      </c>
      <c r="E528" s="662"/>
      <c r="F528" s="647">
        <f>G528+H528+I528+J528</f>
        <v>0</v>
      </c>
      <c r="G528" s="545"/>
      <c r="H528" s="546"/>
      <c r="I528" s="546"/>
      <c r="J528" s="547"/>
      <c r="K528" s="1570" t="str">
        <f t="shared" si="110"/>
        <v/>
      </c>
      <c r="L528" s="689"/>
    </row>
    <row r="529" spans="1:26" ht="31.5" hidden="1">
      <c r="A529" s="9">
        <v>385</v>
      </c>
      <c r="B529" s="305"/>
      <c r="C529" s="296">
        <v>8902</v>
      </c>
      <c r="D529" s="297" t="s">
        <v>617</v>
      </c>
      <c r="E529" s="660"/>
      <c r="F529" s="649">
        <f>G529+H529+I529+J529</f>
        <v>0</v>
      </c>
      <c r="G529" s="548"/>
      <c r="H529" s="549"/>
      <c r="I529" s="549"/>
      <c r="J529" s="550"/>
      <c r="K529" s="1570" t="str">
        <f t="shared" si="110"/>
        <v/>
      </c>
      <c r="L529" s="689"/>
      <c r="M529" s="353"/>
      <c r="N529" s="353"/>
      <c r="O529" s="353"/>
      <c r="P529" s="353"/>
      <c r="Q529" s="353"/>
      <c r="R529" s="353"/>
      <c r="S529" s="353"/>
      <c r="T529" s="353"/>
      <c r="U529" s="353"/>
      <c r="V529" s="353"/>
      <c r="W529" s="353"/>
      <c r="X529" s="353"/>
      <c r="Y529" s="353"/>
      <c r="Z529" s="353"/>
    </row>
    <row r="530" spans="1:26" ht="31.5" hidden="1">
      <c r="A530" s="9">
        <v>390</v>
      </c>
      <c r="B530" s="305"/>
      <c r="C530" s="299">
        <v>8903</v>
      </c>
      <c r="D530" s="327" t="s">
        <v>1035</v>
      </c>
      <c r="E530" s="661"/>
      <c r="F530" s="655">
        <f>G530+H530+I530+J530</f>
        <v>0</v>
      </c>
      <c r="G530" s="557"/>
      <c r="H530" s="558"/>
      <c r="I530" s="558"/>
      <c r="J530" s="559"/>
      <c r="K530" s="1570" t="str">
        <f t="shared" si="110"/>
        <v/>
      </c>
      <c r="L530" s="689"/>
    </row>
    <row r="531" spans="1:26" s="353" customFormat="1" ht="18.75" hidden="1" customHeight="1">
      <c r="A531" s="8">
        <v>395</v>
      </c>
      <c r="B531" s="540">
        <v>9000</v>
      </c>
      <c r="C531" s="2223" t="s">
        <v>1475</v>
      </c>
      <c r="D531" s="2223"/>
      <c r="E531" s="668"/>
      <c r="F531" s="670">
        <f>G531+H531+I531+J531</f>
        <v>0</v>
      </c>
      <c r="G531" s="741"/>
      <c r="H531" s="742"/>
      <c r="I531" s="742"/>
      <c r="J531" s="704"/>
      <c r="K531" s="1570" t="str">
        <f t="shared" si="110"/>
        <v/>
      </c>
      <c r="L531" s="689"/>
      <c r="M531" s="351"/>
      <c r="N531" s="351"/>
      <c r="O531" s="351"/>
      <c r="P531" s="351"/>
      <c r="Q531" s="351"/>
      <c r="R531" s="351"/>
      <c r="S531" s="351"/>
      <c r="T531" s="351"/>
      <c r="U531" s="351"/>
      <c r="V531" s="351"/>
      <c r="W531" s="351"/>
      <c r="X531" s="351"/>
      <c r="Y531" s="351"/>
      <c r="Z531" s="351"/>
    </row>
    <row r="532" spans="1:26" s="353" customFormat="1" ht="18.75" hidden="1" customHeight="1">
      <c r="A532" s="8">
        <v>405</v>
      </c>
      <c r="B532" s="671">
        <v>9100</v>
      </c>
      <c r="C532" s="2231" t="s">
        <v>1378</v>
      </c>
      <c r="D532" s="2231"/>
      <c r="E532" s="1783">
        <f t="shared" ref="E532:J532" si="112">SUM(E533:E536)</f>
        <v>0</v>
      </c>
      <c r="F532" s="672">
        <f t="shared" si="112"/>
        <v>0</v>
      </c>
      <c r="G532" s="743">
        <f t="shared" si="112"/>
        <v>0</v>
      </c>
      <c r="H532" s="744">
        <f t="shared" si="112"/>
        <v>0</v>
      </c>
      <c r="I532" s="744">
        <f t="shared" si="112"/>
        <v>0</v>
      </c>
      <c r="J532" s="705">
        <f t="shared" si="112"/>
        <v>0</v>
      </c>
      <c r="K532" s="1570" t="str">
        <f t="shared" si="110"/>
        <v/>
      </c>
      <c r="L532" s="689"/>
      <c r="M532" s="351"/>
      <c r="N532" s="351"/>
      <c r="O532" s="351"/>
      <c r="P532" s="351"/>
      <c r="Q532" s="351"/>
      <c r="R532" s="351"/>
      <c r="S532" s="351"/>
      <c r="T532" s="351"/>
      <c r="U532" s="351"/>
      <c r="V532" s="351"/>
      <c r="W532" s="351"/>
      <c r="X532" s="351"/>
      <c r="Y532" s="351"/>
      <c r="Z532" s="351"/>
    </row>
    <row r="533" spans="1:26" ht="18.75" hidden="1" customHeight="1">
      <c r="A533" s="9">
        <v>410</v>
      </c>
      <c r="B533" s="293"/>
      <c r="C533" s="294">
        <v>9111</v>
      </c>
      <c r="D533" s="335" t="s">
        <v>177</v>
      </c>
      <c r="E533" s="646"/>
      <c r="F533" s="647">
        <f>G533+H533+I533+J533</f>
        <v>0</v>
      </c>
      <c r="G533" s="545"/>
      <c r="H533" s="546"/>
      <c r="I533" s="546"/>
      <c r="J533" s="547"/>
      <c r="K533" s="1570" t="str">
        <f t="shared" si="110"/>
        <v/>
      </c>
      <c r="L533" s="689"/>
      <c r="M533" s="353"/>
      <c r="N533" s="353"/>
      <c r="O533" s="353"/>
      <c r="P533" s="353"/>
      <c r="Q533" s="353"/>
      <c r="R533" s="353"/>
      <c r="S533" s="353"/>
      <c r="T533" s="353"/>
      <c r="U533" s="353"/>
      <c r="V533" s="353"/>
      <c r="W533" s="353"/>
      <c r="X533" s="353"/>
      <c r="Y533" s="353"/>
      <c r="Z533" s="353"/>
    </row>
    <row r="534" spans="1:26" ht="18.75" hidden="1" customHeight="1">
      <c r="A534" s="9">
        <v>415</v>
      </c>
      <c r="B534" s="293"/>
      <c r="C534" s="296">
        <v>9112</v>
      </c>
      <c r="D534" s="468" t="s">
        <v>178</v>
      </c>
      <c r="E534" s="648"/>
      <c r="F534" s="649">
        <f>G534+H534+I534+J534</f>
        <v>0</v>
      </c>
      <c r="G534" s="548"/>
      <c r="H534" s="549"/>
      <c r="I534" s="549"/>
      <c r="J534" s="550"/>
      <c r="K534" s="1570" t="str">
        <f t="shared" si="110"/>
        <v/>
      </c>
      <c r="L534" s="689"/>
      <c r="M534" s="353"/>
      <c r="N534" s="353"/>
      <c r="O534" s="353"/>
      <c r="P534" s="353"/>
      <c r="Q534" s="353"/>
      <c r="R534" s="353"/>
      <c r="S534" s="353"/>
      <c r="T534" s="353"/>
      <c r="U534" s="353"/>
      <c r="V534" s="353"/>
      <c r="W534" s="353"/>
      <c r="X534" s="353"/>
      <c r="Y534" s="353"/>
      <c r="Z534" s="353"/>
    </row>
    <row r="535" spans="1:26" ht="18.75" hidden="1" customHeight="1">
      <c r="A535" s="9">
        <v>420</v>
      </c>
      <c r="B535" s="293"/>
      <c r="C535" s="296">
        <v>9121</v>
      </c>
      <c r="D535" s="468" t="s">
        <v>179</v>
      </c>
      <c r="E535" s="648"/>
      <c r="F535" s="649">
        <f>G535+H535+I535+J535</f>
        <v>0</v>
      </c>
      <c r="G535" s="548"/>
      <c r="H535" s="549"/>
      <c r="I535" s="549"/>
      <c r="J535" s="550"/>
      <c r="K535" s="1570" t="str">
        <f t="shared" si="110"/>
        <v/>
      </c>
      <c r="L535" s="689"/>
    </row>
    <row r="536" spans="1:26" ht="18.75" hidden="1" customHeight="1">
      <c r="A536" s="9">
        <v>425</v>
      </c>
      <c r="B536" s="293"/>
      <c r="C536" s="299">
        <v>9122</v>
      </c>
      <c r="D536" s="341" t="s">
        <v>180</v>
      </c>
      <c r="E536" s="654"/>
      <c r="F536" s="655">
        <f>G536+H536+I536+J536</f>
        <v>0</v>
      </c>
      <c r="G536" s="557"/>
      <c r="H536" s="558"/>
      <c r="I536" s="558"/>
      <c r="J536" s="559"/>
      <c r="K536" s="1570" t="str">
        <f t="shared" si="110"/>
        <v/>
      </c>
      <c r="L536" s="689"/>
    </row>
    <row r="537" spans="1:26" s="353" customFormat="1" ht="18.75" hidden="1" customHeight="1">
      <c r="A537" s="8">
        <v>430</v>
      </c>
      <c r="B537" s="540">
        <v>9200</v>
      </c>
      <c r="C537" s="2227" t="s">
        <v>1379</v>
      </c>
      <c r="D537" s="2230"/>
      <c r="E537" s="1782">
        <f t="shared" ref="E537:J537" si="113">+E538+E539</f>
        <v>0</v>
      </c>
      <c r="F537" s="666">
        <f t="shared" si="113"/>
        <v>0</v>
      </c>
      <c r="G537" s="734">
        <f t="shared" si="113"/>
        <v>0</v>
      </c>
      <c r="H537" s="732">
        <f t="shared" si="113"/>
        <v>0</v>
      </c>
      <c r="I537" s="732">
        <f t="shared" si="113"/>
        <v>0</v>
      </c>
      <c r="J537" s="700">
        <f t="shared" si="113"/>
        <v>0</v>
      </c>
      <c r="K537" s="1570" t="str">
        <f t="shared" si="110"/>
        <v/>
      </c>
      <c r="L537" s="689"/>
      <c r="M537" s="351"/>
      <c r="N537" s="351"/>
      <c r="O537" s="351"/>
      <c r="P537" s="351"/>
      <c r="Q537" s="351"/>
      <c r="R537" s="351"/>
      <c r="S537" s="351"/>
      <c r="T537" s="351"/>
      <c r="U537" s="351"/>
      <c r="V537" s="351"/>
      <c r="W537" s="351"/>
      <c r="X537" s="351"/>
      <c r="Y537" s="351"/>
      <c r="Z537" s="351"/>
    </row>
    <row r="538" spans="1:26" ht="18.75" hidden="1" customHeight="1">
      <c r="A538" s="9">
        <v>435</v>
      </c>
      <c r="B538" s="293"/>
      <c r="C538" s="294">
        <v>9201</v>
      </c>
      <c r="D538" s="295" t="s">
        <v>181</v>
      </c>
      <c r="E538" s="662"/>
      <c r="F538" s="655">
        <f>G538+H538+I538+J538</f>
        <v>0</v>
      </c>
      <c r="G538" s="545"/>
      <c r="H538" s="546"/>
      <c r="I538" s="546"/>
      <c r="J538" s="547"/>
      <c r="K538" s="1570" t="str">
        <f t="shared" si="110"/>
        <v/>
      </c>
      <c r="L538" s="689"/>
    </row>
    <row r="539" spans="1:26" ht="18.75" hidden="1" customHeight="1">
      <c r="A539" s="14">
        <v>440</v>
      </c>
      <c r="B539" s="293"/>
      <c r="C539" s="299">
        <v>9202</v>
      </c>
      <c r="D539" s="327" t="s">
        <v>182</v>
      </c>
      <c r="E539" s="661"/>
      <c r="F539" s="655">
        <f>G539+H539+I539+J539</f>
        <v>0</v>
      </c>
      <c r="G539" s="557"/>
      <c r="H539" s="558"/>
      <c r="I539" s="558"/>
      <c r="J539" s="559"/>
      <c r="K539" s="1570" t="str">
        <f t="shared" si="110"/>
        <v/>
      </c>
      <c r="L539" s="689"/>
      <c r="M539" s="353"/>
      <c r="N539" s="353"/>
      <c r="O539" s="353"/>
      <c r="P539" s="353"/>
      <c r="Q539" s="353"/>
      <c r="R539" s="353"/>
      <c r="S539" s="353"/>
      <c r="T539" s="353"/>
      <c r="U539" s="353"/>
      <c r="V539" s="353"/>
      <c r="W539" s="353"/>
      <c r="X539" s="353"/>
      <c r="Y539" s="353"/>
      <c r="Z539" s="353"/>
    </row>
    <row r="540" spans="1:26" s="353" customFormat="1" ht="18.75" hidden="1" customHeight="1">
      <c r="A540" s="17">
        <v>445</v>
      </c>
      <c r="B540" s="540">
        <v>9300</v>
      </c>
      <c r="C540" s="2223" t="s">
        <v>1380</v>
      </c>
      <c r="D540" s="2223"/>
      <c r="E540" s="1782">
        <f t="shared" ref="E540:J540" si="114">SUM(E541:E561)</f>
        <v>0</v>
      </c>
      <c r="F540" s="666">
        <f t="shared" si="114"/>
        <v>0</v>
      </c>
      <c r="G540" s="734">
        <f t="shared" si="114"/>
        <v>0</v>
      </c>
      <c r="H540" s="732">
        <f t="shared" si="114"/>
        <v>0</v>
      </c>
      <c r="I540" s="732">
        <f t="shared" si="114"/>
        <v>0</v>
      </c>
      <c r="J540" s="700">
        <f t="shared" si="114"/>
        <v>0</v>
      </c>
      <c r="K540" s="1570" t="str">
        <f t="shared" si="110"/>
        <v/>
      </c>
      <c r="L540" s="689"/>
      <c r="M540" s="351"/>
      <c r="N540" s="351"/>
      <c r="O540" s="351"/>
      <c r="P540" s="351"/>
      <c r="Q540" s="351"/>
      <c r="R540" s="351"/>
      <c r="S540" s="351"/>
      <c r="T540" s="351"/>
      <c r="U540" s="351"/>
      <c r="V540" s="351"/>
      <c r="W540" s="351"/>
      <c r="X540" s="351"/>
      <c r="Y540" s="351"/>
      <c r="Z540" s="351"/>
    </row>
    <row r="541" spans="1:26" ht="18.75" hidden="1" customHeight="1">
      <c r="A541" s="14">
        <v>450</v>
      </c>
      <c r="B541" s="293"/>
      <c r="C541" s="294">
        <v>9301</v>
      </c>
      <c r="D541" s="335" t="s">
        <v>618</v>
      </c>
      <c r="E541" s="662"/>
      <c r="F541" s="647">
        <f t="shared" ref="F541:F560" si="115">G541+H541+I541+J541</f>
        <v>0</v>
      </c>
      <c r="G541" s="545"/>
      <c r="H541" s="546"/>
      <c r="I541" s="546"/>
      <c r="J541" s="547"/>
      <c r="K541" s="1570" t="str">
        <f t="shared" si="110"/>
        <v/>
      </c>
      <c r="L541" s="689"/>
    </row>
    <row r="542" spans="1:26" ht="18.75" hidden="1" customHeight="1">
      <c r="A542" s="14">
        <v>450</v>
      </c>
      <c r="B542" s="293"/>
      <c r="C542" s="472">
        <v>9310</v>
      </c>
      <c r="D542" s="711" t="s">
        <v>183</v>
      </c>
      <c r="E542" s="658"/>
      <c r="F542" s="651">
        <f t="shared" si="115"/>
        <v>0</v>
      </c>
      <c r="G542" s="551"/>
      <c r="H542" s="552"/>
      <c r="I542" s="552"/>
      <c r="J542" s="553"/>
      <c r="K542" s="1570" t="str">
        <f t="shared" si="110"/>
        <v/>
      </c>
      <c r="L542" s="689"/>
    </row>
    <row r="543" spans="1:26" s="359" customFormat="1" ht="18.75" hidden="1" customHeight="1">
      <c r="A543" s="27">
        <v>451</v>
      </c>
      <c r="B543" s="293"/>
      <c r="C543" s="712">
        <v>9317</v>
      </c>
      <c r="D543" s="713" t="s">
        <v>619</v>
      </c>
      <c r="E543" s="714"/>
      <c r="F543" s="653">
        <f t="shared" si="115"/>
        <v>0</v>
      </c>
      <c r="G543" s="1525">
        <v>0</v>
      </c>
      <c r="H543" s="1526">
        <v>0</v>
      </c>
      <c r="I543" s="1526">
        <v>0</v>
      </c>
      <c r="J543" s="556"/>
      <c r="K543" s="1570" t="str">
        <f t="shared" si="110"/>
        <v/>
      </c>
      <c r="L543" s="689"/>
      <c r="M543" s="353"/>
      <c r="N543" s="353"/>
      <c r="O543" s="353"/>
      <c r="P543" s="353"/>
      <c r="Q543" s="353"/>
      <c r="R543" s="353"/>
      <c r="S543" s="353"/>
      <c r="T543" s="353"/>
      <c r="U543" s="353"/>
      <c r="V543" s="353"/>
      <c r="W543" s="353"/>
      <c r="X543" s="353"/>
      <c r="Y543" s="353"/>
      <c r="Z543" s="353"/>
    </row>
    <row r="544" spans="1:26" s="359" customFormat="1" ht="18.75" hidden="1" customHeight="1">
      <c r="A544" s="27">
        <v>452</v>
      </c>
      <c r="B544" s="293"/>
      <c r="C544" s="715">
        <v>9318</v>
      </c>
      <c r="D544" s="716" t="s">
        <v>620</v>
      </c>
      <c r="E544" s="658"/>
      <c r="F544" s="651">
        <f t="shared" si="115"/>
        <v>0</v>
      </c>
      <c r="G544" s="551"/>
      <c r="H544" s="552"/>
      <c r="I544" s="552"/>
      <c r="J544" s="553"/>
      <c r="K544" s="1570" t="str">
        <f t="shared" si="110"/>
        <v/>
      </c>
      <c r="L544" s="689"/>
      <c r="M544" s="351"/>
      <c r="N544" s="351"/>
      <c r="O544" s="351"/>
      <c r="P544" s="351"/>
      <c r="Q544" s="351"/>
      <c r="R544" s="351"/>
      <c r="S544" s="351"/>
      <c r="T544" s="351"/>
      <c r="U544" s="351"/>
      <c r="V544" s="351"/>
      <c r="W544" s="351"/>
      <c r="X544" s="351"/>
      <c r="Y544" s="351"/>
      <c r="Z544" s="351"/>
    </row>
    <row r="545" spans="1:26" ht="31.5" hidden="1">
      <c r="A545" s="24">
        <v>456</v>
      </c>
      <c r="B545" s="293"/>
      <c r="C545" s="470">
        <v>9321</v>
      </c>
      <c r="D545" s="717" t="s">
        <v>184</v>
      </c>
      <c r="E545" s="714"/>
      <c r="F545" s="653">
        <f t="shared" si="115"/>
        <v>0</v>
      </c>
      <c r="G545" s="554"/>
      <c r="H545" s="555"/>
      <c r="I545" s="555"/>
      <c r="J545" s="556"/>
      <c r="K545" s="1570" t="str">
        <f t="shared" si="110"/>
        <v/>
      </c>
      <c r="L545" s="689"/>
      <c r="M545" s="359"/>
      <c r="N545" s="359"/>
      <c r="O545" s="359"/>
      <c r="P545" s="359"/>
      <c r="Q545" s="359"/>
      <c r="R545" s="359"/>
      <c r="S545" s="359"/>
      <c r="T545" s="359"/>
      <c r="U545" s="359"/>
      <c r="V545" s="359"/>
      <c r="W545" s="359"/>
      <c r="X545" s="359"/>
      <c r="Y545" s="359"/>
      <c r="Z545" s="359"/>
    </row>
    <row r="546" spans="1:26" ht="31.5" hidden="1">
      <c r="A546" s="24">
        <v>457</v>
      </c>
      <c r="B546" s="293"/>
      <c r="C546" s="296">
        <v>9322</v>
      </c>
      <c r="D546" s="474" t="s">
        <v>625</v>
      </c>
      <c r="E546" s="660"/>
      <c r="F546" s="649">
        <f t="shared" si="115"/>
        <v>0</v>
      </c>
      <c r="G546" s="548"/>
      <c r="H546" s="549"/>
      <c r="I546" s="549"/>
      <c r="J546" s="550"/>
      <c r="K546" s="1570" t="str">
        <f t="shared" si="110"/>
        <v/>
      </c>
      <c r="L546" s="689"/>
      <c r="M546" s="359"/>
      <c r="N546" s="359"/>
      <c r="O546" s="359"/>
      <c r="P546" s="359"/>
      <c r="Q546" s="359"/>
      <c r="R546" s="359"/>
      <c r="S546" s="359"/>
      <c r="T546" s="359"/>
      <c r="U546" s="359"/>
      <c r="V546" s="359"/>
      <c r="W546" s="359"/>
      <c r="X546" s="359"/>
      <c r="Y546" s="359"/>
      <c r="Z546" s="359"/>
    </row>
    <row r="547" spans="1:26" ht="31.5" hidden="1">
      <c r="A547" s="24">
        <v>458</v>
      </c>
      <c r="B547" s="293"/>
      <c r="C547" s="296">
        <v>9323</v>
      </c>
      <c r="D547" s="474" t="s">
        <v>626</v>
      </c>
      <c r="E547" s="660"/>
      <c r="F547" s="649">
        <f t="shared" si="115"/>
        <v>0</v>
      </c>
      <c r="G547" s="548"/>
      <c r="H547" s="549"/>
      <c r="I547" s="549"/>
      <c r="J547" s="550"/>
      <c r="K547" s="1570" t="str">
        <f t="shared" si="110"/>
        <v/>
      </c>
      <c r="L547" s="689"/>
    </row>
    <row r="548" spans="1:26" ht="31.5" hidden="1">
      <c r="A548" s="24">
        <v>459</v>
      </c>
      <c r="B548" s="293"/>
      <c r="C548" s="296">
        <v>9324</v>
      </c>
      <c r="D548" s="474" t="s">
        <v>627</v>
      </c>
      <c r="E548" s="660"/>
      <c r="F548" s="649">
        <f t="shared" si="115"/>
        <v>0</v>
      </c>
      <c r="G548" s="548"/>
      <c r="H548" s="549"/>
      <c r="I548" s="549"/>
      <c r="J548" s="550"/>
      <c r="K548" s="1570" t="str">
        <f t="shared" si="110"/>
        <v/>
      </c>
      <c r="L548" s="689"/>
    </row>
    <row r="549" spans="1:26" ht="18.75" hidden="1" customHeight="1">
      <c r="A549" s="24">
        <v>460</v>
      </c>
      <c r="B549" s="293"/>
      <c r="C549" s="296">
        <v>9325</v>
      </c>
      <c r="D549" s="474" t="s">
        <v>628</v>
      </c>
      <c r="E549" s="660"/>
      <c r="F549" s="649">
        <f t="shared" si="115"/>
        <v>0</v>
      </c>
      <c r="G549" s="548"/>
      <c r="H549" s="549"/>
      <c r="I549" s="549"/>
      <c r="J549" s="550"/>
      <c r="K549" s="1570" t="str">
        <f t="shared" si="110"/>
        <v/>
      </c>
      <c r="L549" s="689"/>
    </row>
    <row r="550" spans="1:26" ht="18.75" hidden="1" customHeight="1">
      <c r="A550" s="24">
        <v>461</v>
      </c>
      <c r="B550" s="293"/>
      <c r="C550" s="296">
        <v>9326</v>
      </c>
      <c r="D550" s="474" t="s">
        <v>629</v>
      </c>
      <c r="E550" s="660"/>
      <c r="F550" s="649">
        <f t="shared" si="115"/>
        <v>0</v>
      </c>
      <c r="G550" s="548"/>
      <c r="H550" s="549"/>
      <c r="I550" s="549"/>
      <c r="J550" s="550"/>
      <c r="K550" s="1570" t="str">
        <f t="shared" si="110"/>
        <v/>
      </c>
      <c r="L550" s="689"/>
    </row>
    <row r="551" spans="1:26" ht="30.75" hidden="1" customHeight="1">
      <c r="A551" s="14"/>
      <c r="B551" s="293"/>
      <c r="C551" s="296">
        <v>9327</v>
      </c>
      <c r="D551" s="474" t="s">
        <v>630</v>
      </c>
      <c r="E551" s="660"/>
      <c r="F551" s="649">
        <f t="shared" si="115"/>
        <v>0</v>
      </c>
      <c r="G551" s="548"/>
      <c r="H551" s="549"/>
      <c r="I551" s="549"/>
      <c r="J551" s="550"/>
      <c r="K551" s="1570" t="str">
        <f t="shared" si="110"/>
        <v/>
      </c>
      <c r="L551" s="689"/>
    </row>
    <row r="552" spans="1:26" ht="18.75" hidden="1" customHeight="1">
      <c r="A552" s="14"/>
      <c r="B552" s="293"/>
      <c r="C552" s="472">
        <v>9328</v>
      </c>
      <c r="D552" s="718" t="s">
        <v>631</v>
      </c>
      <c r="E552" s="658"/>
      <c r="F552" s="651">
        <f t="shared" si="115"/>
        <v>0</v>
      </c>
      <c r="G552" s="551"/>
      <c r="H552" s="552"/>
      <c r="I552" s="552"/>
      <c r="J552" s="553"/>
      <c r="K552" s="1570" t="str">
        <f t="shared" si="110"/>
        <v/>
      </c>
      <c r="L552" s="689"/>
    </row>
    <row r="553" spans="1:26" ht="31.5" hidden="1">
      <c r="A553" s="24">
        <v>462</v>
      </c>
      <c r="B553" s="293"/>
      <c r="C553" s="380">
        <v>9330</v>
      </c>
      <c r="D553" s="301" t="s">
        <v>632</v>
      </c>
      <c r="E553" s="719"/>
      <c r="F553" s="720">
        <f t="shared" si="115"/>
        <v>0</v>
      </c>
      <c r="G553" s="745"/>
      <c r="H553" s="746"/>
      <c r="I553" s="746"/>
      <c r="J553" s="721"/>
      <c r="K553" s="1570" t="str">
        <f t="shared" si="110"/>
        <v/>
      </c>
      <c r="L553" s="689"/>
    </row>
    <row r="554" spans="1:26" ht="31.5" hidden="1">
      <c r="A554" s="14"/>
      <c r="B554" s="293"/>
      <c r="C554" s="470">
        <v>9336</v>
      </c>
      <c r="D554" s="717" t="s">
        <v>1398</v>
      </c>
      <c r="E554" s="714"/>
      <c r="F554" s="653">
        <f t="shared" si="115"/>
        <v>0</v>
      </c>
      <c r="G554" s="554"/>
      <c r="H554" s="555"/>
      <c r="I554" s="555"/>
      <c r="J554" s="556"/>
      <c r="K554" s="1570" t="str">
        <f t="shared" si="110"/>
        <v/>
      </c>
      <c r="L554" s="689"/>
    </row>
    <row r="555" spans="1:26" ht="31.5" hidden="1">
      <c r="A555" s="24">
        <v>462</v>
      </c>
      <c r="B555" s="293"/>
      <c r="C555" s="296">
        <v>9337</v>
      </c>
      <c r="D555" s="297" t="s">
        <v>1399</v>
      </c>
      <c r="E555" s="660"/>
      <c r="F555" s="649">
        <f t="shared" si="115"/>
        <v>0</v>
      </c>
      <c r="G555" s="548"/>
      <c r="H555" s="549"/>
      <c r="I555" s="549"/>
      <c r="J555" s="550"/>
      <c r="K555" s="1570" t="str">
        <f t="shared" si="110"/>
        <v/>
      </c>
      <c r="L555" s="689"/>
    </row>
    <row r="556" spans="1:26" ht="18.75" hidden="1" customHeight="1">
      <c r="A556" s="14"/>
      <c r="B556" s="293"/>
      <c r="C556" s="296">
        <v>9338</v>
      </c>
      <c r="D556" s="474" t="s">
        <v>1400</v>
      </c>
      <c r="E556" s="660"/>
      <c r="F556" s="649">
        <f t="shared" si="115"/>
        <v>0</v>
      </c>
      <c r="G556" s="548"/>
      <c r="H556" s="549"/>
      <c r="I556" s="549"/>
      <c r="J556" s="550"/>
      <c r="K556" s="1570" t="str">
        <f t="shared" si="110"/>
        <v/>
      </c>
      <c r="L556" s="689"/>
    </row>
    <row r="557" spans="1:26" ht="18.75" hidden="1" customHeight="1">
      <c r="A557" s="24">
        <v>462</v>
      </c>
      <c r="B557" s="293"/>
      <c r="C557" s="472">
        <v>9339</v>
      </c>
      <c r="D557" s="517" t="s">
        <v>1401</v>
      </c>
      <c r="E557" s="658"/>
      <c r="F557" s="651">
        <f t="shared" si="115"/>
        <v>0</v>
      </c>
      <c r="G557" s="551"/>
      <c r="H557" s="552"/>
      <c r="I557" s="552"/>
      <c r="J557" s="553"/>
      <c r="K557" s="1570" t="str">
        <f t="shared" si="110"/>
        <v/>
      </c>
      <c r="L557" s="689"/>
    </row>
    <row r="558" spans="1:26" ht="18.75" hidden="1" customHeight="1">
      <c r="A558" s="14"/>
      <c r="B558" s="293"/>
      <c r="C558" s="470">
        <v>9355</v>
      </c>
      <c r="D558" s="722" t="s">
        <v>1402</v>
      </c>
      <c r="E558" s="714"/>
      <c r="F558" s="653">
        <f t="shared" si="115"/>
        <v>0</v>
      </c>
      <c r="G558" s="554"/>
      <c r="H558" s="555"/>
      <c r="I558" s="555"/>
      <c r="J558" s="556"/>
      <c r="K558" s="1570" t="str">
        <f t="shared" si="110"/>
        <v/>
      </c>
      <c r="L558" s="689"/>
    </row>
    <row r="559" spans="1:26" ht="18.75" hidden="1" customHeight="1">
      <c r="A559" s="24">
        <v>462</v>
      </c>
      <c r="B559" s="293"/>
      <c r="C559" s="472">
        <v>9356</v>
      </c>
      <c r="D559" s="723" t="s">
        <v>1403</v>
      </c>
      <c r="E559" s="658"/>
      <c r="F559" s="651">
        <f t="shared" si="115"/>
        <v>0</v>
      </c>
      <c r="G559" s="551"/>
      <c r="H559" s="552"/>
      <c r="I559" s="552"/>
      <c r="J559" s="553"/>
      <c r="K559" s="1570" t="str">
        <f t="shared" si="110"/>
        <v/>
      </c>
      <c r="L559" s="689"/>
    </row>
    <row r="560" spans="1:26" ht="18.75" hidden="1" customHeight="1">
      <c r="A560" s="24">
        <v>462</v>
      </c>
      <c r="B560" s="293"/>
      <c r="C560" s="470">
        <v>9395</v>
      </c>
      <c r="D560" s="531" t="s">
        <v>1405</v>
      </c>
      <c r="E560" s="714"/>
      <c r="F560" s="653">
        <f t="shared" si="115"/>
        <v>0</v>
      </c>
      <c r="G560" s="554"/>
      <c r="H560" s="555"/>
      <c r="I560" s="555"/>
      <c r="J560" s="556"/>
      <c r="K560" s="1570" t="str">
        <f t="shared" si="110"/>
        <v/>
      </c>
      <c r="L560" s="689"/>
    </row>
    <row r="561" spans="1:26" ht="18.75" hidden="1" customHeight="1">
      <c r="A561" s="14">
        <v>465</v>
      </c>
      <c r="B561" s="293"/>
      <c r="C561" s="299">
        <v>9396</v>
      </c>
      <c r="D561" s="475" t="s">
        <v>1404</v>
      </c>
      <c r="E561" s="661"/>
      <c r="F561" s="655">
        <f>G561+H561+I561+J561</f>
        <v>0</v>
      </c>
      <c r="G561" s="557"/>
      <c r="H561" s="558"/>
      <c r="I561" s="558"/>
      <c r="J561" s="559"/>
      <c r="K561" s="1570" t="str">
        <f t="shared" si="110"/>
        <v/>
      </c>
      <c r="L561" s="689"/>
    </row>
    <row r="562" spans="1:26" s="353" customFormat="1" ht="18" hidden="1" customHeight="1">
      <c r="A562" s="17">
        <v>470</v>
      </c>
      <c r="B562" s="540">
        <v>9500</v>
      </c>
      <c r="C562" s="2227" t="s">
        <v>1390</v>
      </c>
      <c r="D562" s="2227"/>
      <c r="E562" s="1782">
        <f t="shared" ref="E562:J562" si="116">SUM(E563:E581)</f>
        <v>0</v>
      </c>
      <c r="F562" s="666">
        <f t="shared" si="116"/>
        <v>0</v>
      </c>
      <c r="G562" s="734">
        <f t="shared" si="116"/>
        <v>0</v>
      </c>
      <c r="H562" s="732">
        <f t="shared" si="116"/>
        <v>0</v>
      </c>
      <c r="I562" s="732">
        <f t="shared" si="116"/>
        <v>0</v>
      </c>
      <c r="J562" s="700">
        <f t="shared" si="116"/>
        <v>0</v>
      </c>
      <c r="K562" s="1570" t="str">
        <f t="shared" si="110"/>
        <v/>
      </c>
      <c r="L562" s="689"/>
      <c r="M562" s="351"/>
      <c r="N562" s="351"/>
      <c r="O562" s="351"/>
      <c r="P562" s="351"/>
      <c r="Q562" s="351"/>
      <c r="R562" s="351"/>
      <c r="S562" s="351"/>
      <c r="T562" s="351"/>
      <c r="U562" s="351"/>
      <c r="V562" s="351"/>
      <c r="W562" s="351"/>
      <c r="X562" s="351"/>
      <c r="Y562" s="351"/>
      <c r="Z562" s="351"/>
    </row>
    <row r="563" spans="1:26" ht="18.75" hidden="1" customHeight="1">
      <c r="A563" s="14">
        <v>475</v>
      </c>
      <c r="B563" s="293"/>
      <c r="C563" s="294">
        <v>9501</v>
      </c>
      <c r="D563" s="335" t="s">
        <v>633</v>
      </c>
      <c r="E563" s="646"/>
      <c r="F563" s="647">
        <f t="shared" ref="F563:F581" si="117">G563+H563+I563+J563</f>
        <v>0</v>
      </c>
      <c r="G563" s="545">
        <v>0</v>
      </c>
      <c r="H563" s="1528">
        <v>0</v>
      </c>
      <c r="I563" s="1528">
        <v>0</v>
      </c>
      <c r="J563" s="752">
        <v>0</v>
      </c>
      <c r="K563" s="1570" t="str">
        <f t="shared" si="110"/>
        <v/>
      </c>
      <c r="L563" s="689"/>
    </row>
    <row r="564" spans="1:26" ht="18.75" hidden="1" customHeight="1">
      <c r="A564" s="14">
        <v>480</v>
      </c>
      <c r="B564" s="293"/>
      <c r="C564" s="296">
        <v>9502</v>
      </c>
      <c r="D564" s="468" t="s">
        <v>634</v>
      </c>
      <c r="E564" s="648"/>
      <c r="F564" s="649">
        <f t="shared" si="117"/>
        <v>0</v>
      </c>
      <c r="G564" s="1529">
        <v>0</v>
      </c>
      <c r="H564" s="549">
        <v>0</v>
      </c>
      <c r="I564" s="1530">
        <v>0</v>
      </c>
      <c r="J564" s="753">
        <v>0</v>
      </c>
      <c r="K564" s="1570" t="str">
        <f t="shared" si="110"/>
        <v/>
      </c>
      <c r="L564" s="689"/>
      <c r="M564" s="353"/>
      <c r="N564" s="353"/>
      <c r="O564" s="353"/>
      <c r="P564" s="353"/>
      <c r="Q564" s="353"/>
      <c r="R564" s="353"/>
      <c r="S564" s="353"/>
      <c r="T564" s="353"/>
      <c r="U564" s="353"/>
      <c r="V564" s="353"/>
      <c r="W564" s="353"/>
      <c r="X564" s="353"/>
      <c r="Y564" s="353"/>
      <c r="Z564" s="353"/>
    </row>
    <row r="565" spans="1:26" ht="18.75" hidden="1" customHeight="1">
      <c r="A565" s="14">
        <v>485</v>
      </c>
      <c r="B565" s="293"/>
      <c r="C565" s="296">
        <v>9503</v>
      </c>
      <c r="D565" s="468" t="s">
        <v>1324</v>
      </c>
      <c r="E565" s="648"/>
      <c r="F565" s="649">
        <f t="shared" si="117"/>
        <v>0</v>
      </c>
      <c r="G565" s="548">
        <v>0</v>
      </c>
      <c r="H565" s="1530">
        <v>0</v>
      </c>
      <c r="I565" s="1530">
        <v>0</v>
      </c>
      <c r="J565" s="753">
        <v>0</v>
      </c>
      <c r="K565" s="1570" t="str">
        <f t="shared" si="110"/>
        <v/>
      </c>
      <c r="L565" s="689"/>
    </row>
    <row r="566" spans="1:26" ht="18.75" hidden="1" customHeight="1">
      <c r="A566" s="14">
        <v>490</v>
      </c>
      <c r="B566" s="293"/>
      <c r="C566" s="296">
        <v>9504</v>
      </c>
      <c r="D566" s="468" t="s">
        <v>1325</v>
      </c>
      <c r="E566" s="648"/>
      <c r="F566" s="649">
        <f t="shared" si="117"/>
        <v>0</v>
      </c>
      <c r="G566" s="1529">
        <v>0</v>
      </c>
      <c r="H566" s="549">
        <v>0</v>
      </c>
      <c r="I566" s="1530">
        <v>0</v>
      </c>
      <c r="J566" s="753">
        <v>0</v>
      </c>
      <c r="K566" s="1570" t="str">
        <f t="shared" si="110"/>
        <v/>
      </c>
      <c r="L566" s="689"/>
    </row>
    <row r="567" spans="1:26" ht="18.75" hidden="1" customHeight="1">
      <c r="A567" s="14">
        <v>495</v>
      </c>
      <c r="B567" s="293"/>
      <c r="C567" s="296">
        <v>9505</v>
      </c>
      <c r="D567" s="468" t="s">
        <v>635</v>
      </c>
      <c r="E567" s="648"/>
      <c r="F567" s="649">
        <f t="shared" si="117"/>
        <v>0</v>
      </c>
      <c r="G567" s="1529">
        <v>0</v>
      </c>
      <c r="H567" s="1530">
        <v>0</v>
      </c>
      <c r="I567" s="549">
        <v>0</v>
      </c>
      <c r="J567" s="753">
        <v>0</v>
      </c>
      <c r="K567" s="1570" t="str">
        <f t="shared" si="110"/>
        <v/>
      </c>
      <c r="L567" s="689"/>
    </row>
    <row r="568" spans="1:26" ht="18.75" hidden="1" customHeight="1">
      <c r="A568" s="14">
        <v>500</v>
      </c>
      <c r="B568" s="293"/>
      <c r="C568" s="296">
        <v>9506</v>
      </c>
      <c r="D568" s="468" t="s">
        <v>636</v>
      </c>
      <c r="E568" s="648"/>
      <c r="F568" s="649">
        <f t="shared" si="117"/>
        <v>0</v>
      </c>
      <c r="G568" s="1529">
        <v>0</v>
      </c>
      <c r="H568" s="1530">
        <v>0</v>
      </c>
      <c r="I568" s="549">
        <v>0</v>
      </c>
      <c r="J568" s="753">
        <v>0</v>
      </c>
      <c r="K568" s="1570" t="str">
        <f t="shared" si="110"/>
        <v/>
      </c>
      <c r="L568" s="689"/>
    </row>
    <row r="569" spans="1:26" ht="18.75" hidden="1" customHeight="1">
      <c r="A569" s="14">
        <v>505</v>
      </c>
      <c r="B569" s="293"/>
      <c r="C569" s="296">
        <v>9507</v>
      </c>
      <c r="D569" s="468" t="s">
        <v>637</v>
      </c>
      <c r="E569" s="648"/>
      <c r="F569" s="649">
        <f t="shared" si="117"/>
        <v>0</v>
      </c>
      <c r="G569" s="548">
        <v>0</v>
      </c>
      <c r="H569" s="1530">
        <v>0</v>
      </c>
      <c r="I569" s="1530">
        <v>0</v>
      </c>
      <c r="J569" s="753">
        <v>0</v>
      </c>
      <c r="K569" s="1570" t="str">
        <f t="shared" si="110"/>
        <v/>
      </c>
      <c r="L569" s="689"/>
    </row>
    <row r="570" spans="1:26" ht="18.75" hidden="1" customHeight="1">
      <c r="A570" s="14">
        <v>510</v>
      </c>
      <c r="B570" s="293"/>
      <c r="C570" s="296">
        <v>9508</v>
      </c>
      <c r="D570" s="468" t="s">
        <v>638</v>
      </c>
      <c r="E570" s="648"/>
      <c r="F570" s="649">
        <f t="shared" si="117"/>
        <v>0</v>
      </c>
      <c r="G570" s="1529">
        <v>0</v>
      </c>
      <c r="H570" s="549">
        <v>0</v>
      </c>
      <c r="I570" s="1530">
        <v>0</v>
      </c>
      <c r="J570" s="753">
        <v>0</v>
      </c>
      <c r="K570" s="1570" t="str">
        <f t="shared" si="110"/>
        <v/>
      </c>
      <c r="L570" s="689"/>
    </row>
    <row r="571" spans="1:26" ht="18.75" hidden="1" customHeight="1">
      <c r="A571" s="14">
        <v>515</v>
      </c>
      <c r="B571" s="293"/>
      <c r="C571" s="296">
        <v>9509</v>
      </c>
      <c r="D571" s="468" t="s">
        <v>1326</v>
      </c>
      <c r="E571" s="648"/>
      <c r="F571" s="649">
        <f t="shared" si="117"/>
        <v>0</v>
      </c>
      <c r="G571" s="548">
        <v>0</v>
      </c>
      <c r="H571" s="1530">
        <v>0</v>
      </c>
      <c r="I571" s="1530">
        <v>0</v>
      </c>
      <c r="J571" s="753">
        <v>0</v>
      </c>
      <c r="K571" s="1570" t="str">
        <f t="shared" si="110"/>
        <v/>
      </c>
      <c r="L571" s="689"/>
    </row>
    <row r="572" spans="1:26" ht="18.75" hidden="1" customHeight="1">
      <c r="A572" s="14">
        <v>520</v>
      </c>
      <c r="B572" s="293"/>
      <c r="C572" s="296">
        <v>9510</v>
      </c>
      <c r="D572" s="468" t="s">
        <v>1327</v>
      </c>
      <c r="E572" s="648"/>
      <c r="F572" s="649">
        <f t="shared" si="117"/>
        <v>0</v>
      </c>
      <c r="G572" s="1529">
        <v>0</v>
      </c>
      <c r="H572" s="549">
        <v>0</v>
      </c>
      <c r="I572" s="1530">
        <v>0</v>
      </c>
      <c r="J572" s="753">
        <v>0</v>
      </c>
      <c r="K572" s="1570" t="str">
        <f t="shared" si="110"/>
        <v/>
      </c>
      <c r="L572" s="689"/>
    </row>
    <row r="573" spans="1:26" ht="18.75" hidden="1" customHeight="1">
      <c r="A573" s="14">
        <v>525</v>
      </c>
      <c r="B573" s="293"/>
      <c r="C573" s="296">
        <v>9511</v>
      </c>
      <c r="D573" s="468" t="s">
        <v>639</v>
      </c>
      <c r="E573" s="648"/>
      <c r="F573" s="649">
        <f t="shared" si="117"/>
        <v>0</v>
      </c>
      <c r="G573" s="1529">
        <v>0</v>
      </c>
      <c r="H573" s="1530">
        <v>0</v>
      </c>
      <c r="I573" s="549">
        <v>0</v>
      </c>
      <c r="J573" s="753">
        <v>0</v>
      </c>
      <c r="K573" s="1570" t="str">
        <f t="shared" si="110"/>
        <v/>
      </c>
      <c r="L573" s="689"/>
    </row>
    <row r="574" spans="1:26" ht="18.75" hidden="1" customHeight="1">
      <c r="A574" s="14">
        <v>530</v>
      </c>
      <c r="B574" s="293"/>
      <c r="C574" s="296">
        <v>9512</v>
      </c>
      <c r="D574" s="468" t="s">
        <v>640</v>
      </c>
      <c r="E574" s="648"/>
      <c r="F574" s="649">
        <f t="shared" si="117"/>
        <v>0</v>
      </c>
      <c r="G574" s="1529">
        <v>0</v>
      </c>
      <c r="H574" s="1530">
        <v>0</v>
      </c>
      <c r="I574" s="549">
        <v>0</v>
      </c>
      <c r="J574" s="753">
        <v>0</v>
      </c>
      <c r="K574" s="1570" t="str">
        <f t="shared" si="110"/>
        <v/>
      </c>
      <c r="L574" s="689"/>
    </row>
    <row r="575" spans="1:26" ht="18.75" hidden="1" customHeight="1">
      <c r="A575" s="14">
        <v>535</v>
      </c>
      <c r="B575" s="293"/>
      <c r="C575" s="320">
        <v>9513</v>
      </c>
      <c r="D575" s="331" t="s">
        <v>641</v>
      </c>
      <c r="E575" s="696"/>
      <c r="F575" s="665">
        <f t="shared" si="117"/>
        <v>0</v>
      </c>
      <c r="G575" s="612">
        <v>0</v>
      </c>
      <c r="H575" s="613">
        <v>0</v>
      </c>
      <c r="I575" s="1536">
        <v>0</v>
      </c>
      <c r="J575" s="614">
        <v>0</v>
      </c>
      <c r="K575" s="1570" t="str">
        <f t="shared" si="110"/>
        <v/>
      </c>
      <c r="L575" s="689"/>
    </row>
    <row r="576" spans="1:26" ht="31.5" hidden="1">
      <c r="A576" s="14">
        <v>540</v>
      </c>
      <c r="B576" s="293"/>
      <c r="C576" s="381">
        <v>9514</v>
      </c>
      <c r="D576" s="516" t="s">
        <v>642</v>
      </c>
      <c r="E576" s="697"/>
      <c r="F576" s="698">
        <f t="shared" si="117"/>
        <v>0</v>
      </c>
      <c r="G576" s="1529">
        <v>0</v>
      </c>
      <c r="H576" s="738"/>
      <c r="I576" s="738"/>
      <c r="J576" s="1533">
        <v>0</v>
      </c>
      <c r="K576" s="1570" t="str">
        <f t="shared" si="110"/>
        <v/>
      </c>
      <c r="L576" s="689"/>
    </row>
    <row r="577" spans="1:26" s="539" customFormat="1" ht="27.75" hidden="1" customHeight="1">
      <c r="A577" s="537">
        <v>545</v>
      </c>
      <c r="B577" s="538"/>
      <c r="C577" s="1135">
        <v>9521</v>
      </c>
      <c r="D577" s="531" t="s">
        <v>1435</v>
      </c>
      <c r="E577" s="652"/>
      <c r="F577" s="653">
        <f t="shared" si="117"/>
        <v>0</v>
      </c>
      <c r="G577" s="1529">
        <v>0</v>
      </c>
      <c r="H577" s="555">
        <v>0</v>
      </c>
      <c r="I577" s="1530">
        <v>0</v>
      </c>
      <c r="J577" s="1534">
        <v>0</v>
      </c>
      <c r="K577" s="1570" t="str">
        <f t="shared" si="110"/>
        <v/>
      </c>
      <c r="L577" s="690"/>
    </row>
    <row r="578" spans="1:26" ht="18.75" hidden="1" customHeight="1">
      <c r="A578" s="14">
        <v>550</v>
      </c>
      <c r="B578" s="293"/>
      <c r="C578" s="296">
        <v>9522</v>
      </c>
      <c r="D578" s="1079" t="s">
        <v>1436</v>
      </c>
      <c r="E578" s="648"/>
      <c r="F578" s="649">
        <f t="shared" si="117"/>
        <v>0</v>
      </c>
      <c r="G578" s="1529">
        <v>0</v>
      </c>
      <c r="H578" s="1530">
        <v>0</v>
      </c>
      <c r="I578" s="549">
        <v>0</v>
      </c>
      <c r="J578" s="753">
        <v>0</v>
      </c>
      <c r="K578" s="1570" t="str">
        <f t="shared" si="110"/>
        <v/>
      </c>
      <c r="L578" s="689"/>
    </row>
    <row r="579" spans="1:26" ht="18.75" hidden="1" customHeight="1">
      <c r="A579" s="14">
        <v>555</v>
      </c>
      <c r="B579" s="293"/>
      <c r="C579" s="296">
        <v>9528</v>
      </c>
      <c r="D579" s="1079" t="s">
        <v>1437</v>
      </c>
      <c r="E579" s="648"/>
      <c r="F579" s="649">
        <f t="shared" si="117"/>
        <v>0</v>
      </c>
      <c r="G579" s="1529">
        <v>0</v>
      </c>
      <c r="H579" s="1530">
        <v>0</v>
      </c>
      <c r="I579" s="549">
        <v>0</v>
      </c>
      <c r="J579" s="753">
        <v>0</v>
      </c>
      <c r="K579" s="1570" t="str">
        <f t="shared" si="110"/>
        <v/>
      </c>
      <c r="L579" s="689"/>
    </row>
    <row r="580" spans="1:26" ht="18.75" hidden="1" customHeight="1">
      <c r="A580" s="14">
        <v>560</v>
      </c>
      <c r="B580" s="293"/>
      <c r="C580" s="472">
        <v>9529</v>
      </c>
      <c r="D580" s="723" t="s">
        <v>1438</v>
      </c>
      <c r="E580" s="650"/>
      <c r="F580" s="651">
        <f t="shared" si="117"/>
        <v>0</v>
      </c>
      <c r="G580" s="1529">
        <v>0</v>
      </c>
      <c r="H580" s="552">
        <v>0</v>
      </c>
      <c r="I580" s="1530">
        <v>0</v>
      </c>
      <c r="J580" s="754">
        <v>0</v>
      </c>
      <c r="K580" s="1570" t="str">
        <f t="shared" si="110"/>
        <v/>
      </c>
      <c r="L580" s="689"/>
    </row>
    <row r="581" spans="1:26" ht="31.5" hidden="1">
      <c r="A581" s="14">
        <v>561</v>
      </c>
      <c r="B581" s="293"/>
      <c r="C581" s="380">
        <v>9549</v>
      </c>
      <c r="D581" s="1080" t="s">
        <v>643</v>
      </c>
      <c r="E581" s="724"/>
      <c r="F581" s="720">
        <f t="shared" si="117"/>
        <v>0</v>
      </c>
      <c r="G581" s="1529">
        <v>0</v>
      </c>
      <c r="H581" s="746"/>
      <c r="I581" s="746"/>
      <c r="J581" s="1535">
        <v>0</v>
      </c>
      <c r="K581" s="1570" t="str">
        <f t="shared" si="110"/>
        <v/>
      </c>
      <c r="L581" s="689"/>
    </row>
    <row r="582" spans="1:26" s="353" customFormat="1" ht="18.75" hidden="1" customHeight="1">
      <c r="A582" s="17">
        <v>565</v>
      </c>
      <c r="B582" s="540">
        <v>9600</v>
      </c>
      <c r="C582" s="2227" t="s">
        <v>1381</v>
      </c>
      <c r="D582" s="2230"/>
      <c r="E582" s="1782">
        <f t="shared" ref="E582:J582" si="118">SUM(E583:E586)</f>
        <v>0</v>
      </c>
      <c r="F582" s="666">
        <f t="shared" si="118"/>
        <v>0</v>
      </c>
      <c r="G582" s="734">
        <f t="shared" si="118"/>
        <v>0</v>
      </c>
      <c r="H582" s="732">
        <f t="shared" si="118"/>
        <v>0</v>
      </c>
      <c r="I582" s="732">
        <f t="shared" si="118"/>
        <v>0</v>
      </c>
      <c r="J582" s="700">
        <f t="shared" si="118"/>
        <v>0</v>
      </c>
      <c r="K582" s="1570" t="str">
        <f t="shared" si="110"/>
        <v/>
      </c>
      <c r="L582" s="689"/>
      <c r="M582" s="351"/>
      <c r="N582" s="351"/>
      <c r="O582" s="351"/>
      <c r="P582" s="351"/>
      <c r="Q582" s="351"/>
      <c r="R582" s="351"/>
      <c r="S582" s="351"/>
      <c r="T582" s="351"/>
      <c r="U582" s="351"/>
      <c r="V582" s="351"/>
      <c r="W582" s="351"/>
      <c r="X582" s="351"/>
      <c r="Y582" s="351"/>
      <c r="Z582" s="351"/>
    </row>
    <row r="583" spans="1:26" ht="31.5" hidden="1" customHeight="1">
      <c r="A583" s="19">
        <v>566</v>
      </c>
      <c r="B583" s="302"/>
      <c r="C583" s="523">
        <v>9601</v>
      </c>
      <c r="D583" s="725" t="s">
        <v>1391</v>
      </c>
      <c r="E583" s="646"/>
      <c r="F583" s="647">
        <f>G583+H583+I583+J583</f>
        <v>0</v>
      </c>
      <c r="G583" s="545">
        <v>0</v>
      </c>
      <c r="H583" s="1528">
        <v>0</v>
      </c>
      <c r="I583" s="1528">
        <v>0</v>
      </c>
      <c r="J583" s="752">
        <v>0</v>
      </c>
      <c r="K583" s="1570" t="str">
        <f t="shared" si="110"/>
        <v/>
      </c>
      <c r="L583" s="689"/>
    </row>
    <row r="584" spans="1:26" ht="36" hidden="1" customHeight="1">
      <c r="A584" s="19">
        <v>567</v>
      </c>
      <c r="B584" s="302"/>
      <c r="C584" s="715">
        <v>9603</v>
      </c>
      <c r="D584" s="726" t="s">
        <v>1476</v>
      </c>
      <c r="E584" s="650"/>
      <c r="F584" s="651">
        <f>G584+H584+I584+J584</f>
        <v>0</v>
      </c>
      <c r="G584" s="551">
        <v>0</v>
      </c>
      <c r="H584" s="755">
        <v>0</v>
      </c>
      <c r="I584" s="755">
        <v>0</v>
      </c>
      <c r="J584" s="754">
        <v>0</v>
      </c>
      <c r="K584" s="1570" t="str">
        <f t="shared" si="110"/>
        <v/>
      </c>
      <c r="L584" s="689"/>
      <c r="M584" s="353"/>
      <c r="N584" s="353"/>
      <c r="O584" s="353"/>
      <c r="P584" s="353"/>
      <c r="Q584" s="353"/>
      <c r="R584" s="353"/>
      <c r="S584" s="353"/>
      <c r="T584" s="353"/>
      <c r="U584" s="353"/>
      <c r="V584" s="353"/>
      <c r="W584" s="353"/>
      <c r="X584" s="353"/>
      <c r="Y584" s="353"/>
      <c r="Z584" s="353"/>
    </row>
    <row r="585" spans="1:26" ht="30.75" hidden="1" customHeight="1">
      <c r="A585" s="19">
        <v>568</v>
      </c>
      <c r="B585" s="302"/>
      <c r="C585" s="470">
        <v>9607</v>
      </c>
      <c r="D585" s="727" t="s">
        <v>1392</v>
      </c>
      <c r="E585" s="652"/>
      <c r="F585" s="653">
        <f>G585+H585+I585+J585</f>
        <v>0</v>
      </c>
      <c r="G585" s="554">
        <v>0</v>
      </c>
      <c r="H585" s="1526">
        <v>0</v>
      </c>
      <c r="I585" s="1526">
        <v>0</v>
      </c>
      <c r="J585" s="1534">
        <v>0</v>
      </c>
      <c r="K585" s="1570" t="str">
        <f t="shared" ref="K585:K592" si="119">(IF($E585&lt;&gt;0,$K$2,IF($F585&lt;&gt;0,$K$2,IF($G585&lt;&gt;0,$K$2,IF($H585&lt;&gt;0,$K$2,IF($I585&lt;&gt;0,$K$2,IF($J585&lt;&gt;0,$K$2,"")))))))</f>
        <v/>
      </c>
      <c r="L585" s="689"/>
    </row>
    <row r="586" spans="1:26" ht="18.75" hidden="1" customHeight="1">
      <c r="A586" s="19">
        <v>569</v>
      </c>
      <c r="B586" s="302"/>
      <c r="C586" s="525">
        <v>9609</v>
      </c>
      <c r="D586" s="728" t="s">
        <v>1439</v>
      </c>
      <c r="E586" s="654"/>
      <c r="F586" s="655">
        <f>G586+H586+I586+J586</f>
        <v>0</v>
      </c>
      <c r="G586" s="557">
        <v>0</v>
      </c>
      <c r="H586" s="1532">
        <v>0</v>
      </c>
      <c r="I586" s="1532">
        <v>0</v>
      </c>
      <c r="J586" s="1537">
        <v>0</v>
      </c>
      <c r="K586" s="1570" t="str">
        <f t="shared" si="119"/>
        <v/>
      </c>
      <c r="L586" s="689"/>
    </row>
    <row r="587" spans="1:26" s="353" customFormat="1" ht="18" customHeight="1">
      <c r="A587" s="17">
        <v>575</v>
      </c>
      <c r="B587" s="540">
        <v>9800</v>
      </c>
      <c r="C587" s="2227" t="s">
        <v>644</v>
      </c>
      <c r="D587" s="2230"/>
      <c r="E587" s="1782">
        <f t="shared" ref="E587:J587" si="120">SUM(E588:E592)</f>
        <v>0</v>
      </c>
      <c r="F587" s="666">
        <f t="shared" si="120"/>
        <v>0</v>
      </c>
      <c r="G587" s="734">
        <f t="shared" si="120"/>
        <v>-35692</v>
      </c>
      <c r="H587" s="732">
        <f t="shared" si="120"/>
        <v>0</v>
      </c>
      <c r="I587" s="732">
        <f t="shared" si="120"/>
        <v>35692</v>
      </c>
      <c r="J587" s="700">
        <f t="shared" si="120"/>
        <v>0</v>
      </c>
      <c r="K587" s="1570">
        <f t="shared" si="119"/>
        <v>1</v>
      </c>
      <c r="L587" s="689"/>
      <c r="M587" s="351"/>
      <c r="N587" s="351"/>
      <c r="O587" s="351"/>
      <c r="P587" s="351"/>
      <c r="Q587" s="351"/>
      <c r="R587" s="351"/>
      <c r="S587" s="351"/>
      <c r="T587" s="351"/>
      <c r="U587" s="351"/>
      <c r="V587" s="351"/>
      <c r="W587" s="351"/>
      <c r="X587" s="351"/>
      <c r="Y587" s="351"/>
      <c r="Z587" s="351"/>
    </row>
    <row r="588" spans="1:26" ht="18.75" customHeight="1">
      <c r="A588" s="14">
        <v>580</v>
      </c>
      <c r="B588" s="383"/>
      <c r="C588" s="294">
        <v>9810</v>
      </c>
      <c r="D588" s="335" t="s">
        <v>621</v>
      </c>
      <c r="E588" s="756">
        <v>0</v>
      </c>
      <c r="F588" s="647">
        <f>G588+H588+I588+J588</f>
        <v>0</v>
      </c>
      <c r="G588" s="545">
        <v>-35692</v>
      </c>
      <c r="H588" s="546">
        <v>0</v>
      </c>
      <c r="I588" s="546">
        <v>35692</v>
      </c>
      <c r="J588" s="752">
        <v>0</v>
      </c>
      <c r="K588" s="1570">
        <f t="shared" si="119"/>
        <v>1</v>
      </c>
      <c r="L588" s="689"/>
    </row>
    <row r="589" spans="1:26" ht="18.75" hidden="1" customHeight="1">
      <c r="A589" s="14">
        <v>585</v>
      </c>
      <c r="B589" s="383"/>
      <c r="C589" s="296">
        <v>9820</v>
      </c>
      <c r="D589" s="297" t="s">
        <v>622</v>
      </c>
      <c r="E589" s="757">
        <v>0</v>
      </c>
      <c r="F589" s="649">
        <f>G589+H589+I589+J589</f>
        <v>0</v>
      </c>
      <c r="G589" s="548"/>
      <c r="H589" s="549"/>
      <c r="I589" s="549"/>
      <c r="J589" s="753">
        <v>0</v>
      </c>
      <c r="K589" s="1570" t="str">
        <f t="shared" si="119"/>
        <v/>
      </c>
      <c r="L589" s="689"/>
      <c r="M589" s="353"/>
      <c r="N589" s="353"/>
      <c r="O589" s="353"/>
      <c r="P589" s="353"/>
      <c r="Q589" s="353"/>
      <c r="R589" s="353"/>
      <c r="S589" s="353"/>
      <c r="T589" s="353"/>
      <c r="U589" s="353"/>
      <c r="V589" s="353"/>
      <c r="W589" s="353"/>
      <c r="X589" s="353"/>
      <c r="Y589" s="353"/>
      <c r="Z589" s="353"/>
    </row>
    <row r="590" spans="1:26" ht="18.75" hidden="1" customHeight="1">
      <c r="A590" s="14">
        <v>590</v>
      </c>
      <c r="B590" s="383"/>
      <c r="C590" s="296">
        <v>9830</v>
      </c>
      <c r="D590" s="297" t="s">
        <v>623</v>
      </c>
      <c r="E590" s="757">
        <v>0</v>
      </c>
      <c r="F590" s="649">
        <f>G590+H590+I590+J590</f>
        <v>0</v>
      </c>
      <c r="G590" s="548"/>
      <c r="H590" s="549"/>
      <c r="I590" s="549"/>
      <c r="J590" s="753">
        <v>0</v>
      </c>
      <c r="K590" s="1570" t="str">
        <f t="shared" si="119"/>
        <v/>
      </c>
      <c r="L590" s="689"/>
    </row>
    <row r="591" spans="1:26" ht="18.75" hidden="1" customHeight="1">
      <c r="A591" s="9">
        <v>600</v>
      </c>
      <c r="B591" s="383"/>
      <c r="C591" s="320">
        <v>9850</v>
      </c>
      <c r="D591" s="331" t="s">
        <v>624</v>
      </c>
      <c r="E591" s="758">
        <v>0</v>
      </c>
      <c r="F591" s="665">
        <f>G591+H591+I591+J591</f>
        <v>0</v>
      </c>
      <c r="G591" s="612">
        <v>0</v>
      </c>
      <c r="H591" s="755">
        <v>0</v>
      </c>
      <c r="I591" s="755">
        <v>0</v>
      </c>
      <c r="J591" s="754">
        <v>0</v>
      </c>
      <c r="K591" s="1570" t="str">
        <f t="shared" si="119"/>
        <v/>
      </c>
      <c r="L591" s="689"/>
    </row>
    <row r="592" spans="1:26" ht="33" hidden="1" customHeight="1">
      <c r="A592" s="9">
        <v>605</v>
      </c>
      <c r="B592" s="673"/>
      <c r="C592" s="706">
        <v>9890</v>
      </c>
      <c r="D592" s="729" t="s">
        <v>645</v>
      </c>
      <c r="E592" s="730"/>
      <c r="F592" s="707">
        <f>G592+H592+I592+J592</f>
        <v>0</v>
      </c>
      <c r="G592" s="747"/>
      <c r="H592" s="751">
        <v>0</v>
      </c>
      <c r="I592" s="751">
        <v>0</v>
      </c>
      <c r="J592" s="750">
        <v>0</v>
      </c>
      <c r="K592" s="1570" t="str">
        <f t="shared" si="119"/>
        <v/>
      </c>
      <c r="L592" s="689"/>
    </row>
    <row r="593" spans="1:26" ht="20.25" customHeight="1" thickBot="1">
      <c r="A593" s="9">
        <v>610</v>
      </c>
      <c r="B593" s="1518" t="s">
        <v>1346</v>
      </c>
      <c r="C593" s="1519" t="s">
        <v>499</v>
      </c>
      <c r="D593" s="1520" t="s">
        <v>1394</v>
      </c>
      <c r="E593" s="1521">
        <f t="shared" ref="E593:J593" si="121">SUM(E457,E461,E464,E467,E477,E493,E498,E499,E508,E512,E517,E474,E520,E527,E531,E532,E537,E540,E562,E582,E587)</f>
        <v>0</v>
      </c>
      <c r="F593" s="1521">
        <f t="shared" si="121"/>
        <v>0</v>
      </c>
      <c r="G593" s="1522">
        <f t="shared" si="121"/>
        <v>-35692</v>
      </c>
      <c r="H593" s="1523">
        <f t="shared" si="121"/>
        <v>0</v>
      </c>
      <c r="I593" s="1523">
        <f t="shared" si="121"/>
        <v>35692</v>
      </c>
      <c r="J593" s="1524">
        <f t="shared" si="121"/>
        <v>0</v>
      </c>
      <c r="K593" s="4">
        <v>1</v>
      </c>
      <c r="L593" s="533"/>
    </row>
    <row r="594" spans="1:26" ht="18.75" customHeight="1" thickTop="1">
      <c r="A594" s="9"/>
      <c r="B594" s="779"/>
      <c r="C594" s="779"/>
      <c r="D594" s="1505">
        <f>+IF(+SUM(E594:J594)=0,0,"Контрола: дефицит/излишък = финансиране с обратен знак (V. + VІ. = 0)")</f>
        <v>0</v>
      </c>
      <c r="E594" s="1146">
        <f t="shared" ref="E594:J594" si="122">E593+E441</f>
        <v>0</v>
      </c>
      <c r="F594" s="1147">
        <f t="shared" si="122"/>
        <v>0</v>
      </c>
      <c r="G594" s="1148">
        <f t="shared" si="122"/>
        <v>0</v>
      </c>
      <c r="H594" s="1148">
        <f t="shared" si="122"/>
        <v>0</v>
      </c>
      <c r="I594" s="1148">
        <f t="shared" si="122"/>
        <v>0</v>
      </c>
      <c r="J594" s="1148">
        <f t="shared" si="122"/>
        <v>0</v>
      </c>
      <c r="K594" s="4">
        <v>1</v>
      </c>
      <c r="L594" s="533"/>
    </row>
    <row r="595" spans="1:26" ht="7.5" customHeight="1">
      <c r="A595" s="9"/>
      <c r="B595" s="1157"/>
      <c r="C595" s="1158"/>
      <c r="D595" s="386"/>
      <c r="E595" s="386"/>
      <c r="F595" s="386"/>
      <c r="G595" s="779"/>
      <c r="H595" s="779"/>
      <c r="I595" s="779"/>
      <c r="J595" s="779"/>
      <c r="K595" s="4">
        <v>1</v>
      </c>
      <c r="L595" s="533"/>
    </row>
    <row r="596" spans="1:26" ht="45" customHeight="1">
      <c r="A596" s="9"/>
      <c r="B596" s="1157"/>
      <c r="C596" s="1159"/>
      <c r="D596" s="1160"/>
      <c r="E596" s="1161"/>
      <c r="F596" s="1161" t="s">
        <v>1395</v>
      </c>
      <c r="G596" s="2215" t="s">
        <v>2215</v>
      </c>
      <c r="H596" s="2216"/>
      <c r="I596" s="2216"/>
      <c r="J596" s="2217"/>
      <c r="K596" s="4">
        <v>1</v>
      </c>
      <c r="L596" s="691"/>
    </row>
    <row r="597" spans="1:26" ht="18.75" customHeight="1">
      <c r="A597" s="9"/>
      <c r="B597" s="1157"/>
      <c r="C597" s="1158"/>
      <c r="D597" s="1160"/>
      <c r="E597" s="779"/>
      <c r="F597" s="1158"/>
      <c r="G597" s="2213" t="s">
        <v>1454</v>
      </c>
      <c r="H597" s="2213"/>
      <c r="I597" s="2213"/>
      <c r="J597" s="2213"/>
      <c r="K597" s="4">
        <v>1</v>
      </c>
      <c r="L597" s="691"/>
    </row>
    <row r="598" spans="1:26" ht="6.75" customHeight="1">
      <c r="A598" s="9"/>
      <c r="B598" s="1157"/>
      <c r="C598" s="1158"/>
      <c r="D598" s="1160"/>
      <c r="E598" s="779"/>
      <c r="F598" s="1158"/>
      <c r="G598" s="386"/>
      <c r="H598" s="386"/>
      <c r="I598" s="386"/>
      <c r="J598" s="386"/>
      <c r="K598" s="4">
        <v>1</v>
      </c>
      <c r="L598" s="691"/>
    </row>
    <row r="599" spans="1:26" ht="45.75" customHeight="1">
      <c r="A599" s="9"/>
      <c r="B599" s="1157"/>
      <c r="C599" s="1155" t="s">
        <v>1433</v>
      </c>
      <c r="D599" s="1151" t="s">
        <v>2215</v>
      </c>
      <c r="E599" s="1164"/>
      <c r="F599" s="386" t="s">
        <v>1448</v>
      </c>
      <c r="G599" s="2210" t="s">
        <v>2216</v>
      </c>
      <c r="H599" s="2211"/>
      <c r="I599" s="2211"/>
      <c r="J599" s="2212"/>
      <c r="K599" s="4">
        <v>1</v>
      </c>
      <c r="L599" s="691"/>
    </row>
    <row r="600" spans="1:26" ht="21.75" customHeight="1">
      <c r="A600" s="9"/>
      <c r="B600" s="2214" t="s">
        <v>1447</v>
      </c>
      <c r="C600" s="2214"/>
      <c r="D600" s="1166" t="s">
        <v>1424</v>
      </c>
      <c r="E600" s="1162"/>
      <c r="F600" s="1163"/>
      <c r="G600" s="2213" t="s">
        <v>1454</v>
      </c>
      <c r="H600" s="2213"/>
      <c r="I600" s="2213"/>
      <c r="J600" s="2213"/>
      <c r="K600" s="4">
        <v>1</v>
      </c>
      <c r="L600" s="691"/>
    </row>
    <row r="601" spans="1:26" ht="45" customHeight="1">
      <c r="A601" s="14"/>
      <c r="B601" s="2243"/>
      <c r="C601" s="2244"/>
      <c r="D601" s="1167" t="s">
        <v>1449</v>
      </c>
      <c r="E601" s="1150"/>
      <c r="F601" s="1156"/>
      <c r="G601" s="1165" t="s">
        <v>1450</v>
      </c>
      <c r="H601" s="2247"/>
      <c r="I601" s="2248"/>
      <c r="J601" s="2249"/>
      <c r="K601" s="4">
        <v>1</v>
      </c>
      <c r="L601" s="691"/>
    </row>
    <row r="602" spans="1:26" s="378" customFormat="1" ht="6" customHeight="1">
      <c r="A602" s="692"/>
      <c r="B602" s="779"/>
      <c r="C602" s="779"/>
      <c r="D602" s="1157"/>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26" ht="24" customHeight="1">
      <c r="A603" s="693"/>
      <c r="B603" s="693"/>
      <c r="C603" s="693"/>
      <c r="D603" s="694"/>
      <c r="E603" s="693"/>
      <c r="F603" s="693"/>
      <c r="G603" s="1165" t="s">
        <v>1753</v>
      </c>
      <c r="H603" s="2247"/>
      <c r="I603" s="2248"/>
      <c r="J603" s="2249"/>
      <c r="K603" s="4">
        <v>1</v>
      </c>
      <c r="L603" s="533"/>
    </row>
    <row r="604" spans="1:26">
      <c r="B604" s="312"/>
      <c r="C604" s="312"/>
      <c r="D604" s="699"/>
      <c r="E604" s="312"/>
      <c r="F604" s="312"/>
      <c r="G604" s="312"/>
      <c r="H604" s="312"/>
      <c r="I604" s="312"/>
      <c r="J604" s="312"/>
      <c r="K604" s="4">
        <v>1</v>
      </c>
    </row>
    <row r="605" spans="1:26">
      <c r="B605" s="458"/>
      <c r="C605" s="458"/>
      <c r="D605" s="459"/>
      <c r="E605" s="458"/>
      <c r="F605" s="458"/>
      <c r="G605" s="458"/>
      <c r="H605" s="458"/>
      <c r="I605" s="458"/>
      <c r="J605" s="458"/>
      <c r="K605" s="4">
        <v>1</v>
      </c>
      <c r="L605" s="458"/>
    </row>
    <row r="606" spans="1:26">
      <c r="B606" s="1159"/>
      <c r="C606" s="1159"/>
      <c r="D606" s="1178"/>
      <c r="E606" s="15"/>
      <c r="F606" s="15"/>
      <c r="G606" s="15"/>
      <c r="H606" s="15"/>
      <c r="I606" s="15"/>
      <c r="J606" s="15"/>
      <c r="K606" s="1568">
        <f>(IF($E740&lt;&gt;0,$K$2,IF($F740&lt;&gt;0,$K$2,IF($G740&lt;&gt;0,$K$2,IF($H740&lt;&gt;0,$K$2,IF($I740&lt;&gt;0,$K$2,IF($J740&lt;&gt;0,$K$2,"")))))))</f>
        <v>1</v>
      </c>
      <c r="L606" s="496"/>
    </row>
    <row r="607" spans="1:26">
      <c r="B607" s="1159"/>
      <c r="C607" s="1179"/>
      <c r="D607" s="1180"/>
      <c r="E607" s="15"/>
      <c r="F607" s="15"/>
      <c r="G607" s="15"/>
      <c r="H607" s="15"/>
      <c r="I607" s="15"/>
      <c r="J607" s="15"/>
      <c r="K607" s="1568">
        <f>(IF($E740&lt;&gt;0,$K$2,IF($F740&lt;&gt;0,$K$2,IF($G740&lt;&gt;0,$K$2,IF($H740&lt;&gt;0,$K$2,IF($I740&lt;&gt;0,$K$2,IF($J740&lt;&gt;0,$K$2,"")))))))</f>
        <v>1</v>
      </c>
      <c r="L607" s="496"/>
    </row>
    <row r="608" spans="1:26">
      <c r="B608" s="2188" t="str">
        <f>$B$7</f>
        <v>ОТЧЕТНИ ДАННИ ПО ЕБК ЗА ИЗПЪЛНЕНИЕТО НА БЮДЖЕТА</v>
      </c>
      <c r="C608" s="2189"/>
      <c r="D608" s="2189"/>
      <c r="E608" s="1181"/>
      <c r="F608" s="1181"/>
      <c r="G608" s="1182"/>
      <c r="H608" s="1182"/>
      <c r="I608" s="1182"/>
      <c r="J608" s="1182"/>
      <c r="K608" s="1568">
        <f>(IF($E740&lt;&gt;0,$K$2,IF($F740&lt;&gt;0,$K$2,IF($G740&lt;&gt;0,$K$2,IF($H740&lt;&gt;0,$K$2,IF($I740&lt;&gt;0,$K$2,IF($J740&lt;&gt;0,$K$2,"")))))))</f>
        <v>1</v>
      </c>
      <c r="L608" s="496"/>
    </row>
    <row r="609" spans="2:12">
      <c r="B609" s="779"/>
      <c r="C609" s="1157"/>
      <c r="D609" s="1183"/>
      <c r="E609" s="1184" t="s">
        <v>750</v>
      </c>
      <c r="F609" s="1184" t="s">
        <v>649</v>
      </c>
      <c r="G609" s="780"/>
      <c r="H609" s="1185" t="s">
        <v>1445</v>
      </c>
      <c r="I609" s="1186"/>
      <c r="J609" s="1187"/>
      <c r="K609" s="1568">
        <f>(IF($E740&lt;&gt;0,$K$2,IF($F740&lt;&gt;0,$K$2,IF($G740&lt;&gt;0,$K$2,IF($H740&lt;&gt;0,$K$2,IF($I740&lt;&gt;0,$K$2,IF($J740&lt;&gt;0,$K$2,"")))))))</f>
        <v>1</v>
      </c>
      <c r="L609" s="496"/>
    </row>
    <row r="610" spans="2:12" ht="18.75">
      <c r="B610" s="2190" t="str">
        <f>$B$9</f>
        <v>ОБЛАСТНА АДМИНИСТРАЦИЯ-ПЛЕВЕН</v>
      </c>
      <c r="C610" s="2191"/>
      <c r="D610" s="2192"/>
      <c r="E610" s="1096">
        <f>$E$9</f>
        <v>42736</v>
      </c>
      <c r="F610" s="1188">
        <f>$F$9</f>
        <v>43100</v>
      </c>
      <c r="G610" s="780"/>
      <c r="H610" s="780"/>
      <c r="I610" s="780"/>
      <c r="J610" s="780"/>
      <c r="K610" s="1568">
        <f>(IF($E740&lt;&gt;0,$K$2,IF($F740&lt;&gt;0,$K$2,IF($G740&lt;&gt;0,$K$2,IF($H740&lt;&gt;0,$K$2,IF($I740&lt;&gt;0,$K$2,IF($J740&lt;&gt;0,$K$2,"")))))))</f>
        <v>1</v>
      </c>
      <c r="L610" s="496"/>
    </row>
    <row r="611" spans="2:12">
      <c r="B611" s="1189" t="str">
        <f>$B$10</f>
        <v xml:space="preserve">                                                            (наименование на разпоредителя с бюджет)</v>
      </c>
      <c r="C611" s="779"/>
      <c r="D611" s="1160"/>
      <c r="E611" s="1190"/>
      <c r="F611" s="1190"/>
      <c r="G611" s="780"/>
      <c r="H611" s="780"/>
      <c r="I611" s="780"/>
      <c r="J611" s="780"/>
      <c r="K611" s="1568">
        <f>(IF($E740&lt;&gt;0,$K$2,IF($F740&lt;&gt;0,$K$2,IF($G740&lt;&gt;0,$K$2,IF($H740&lt;&gt;0,$K$2,IF($I740&lt;&gt;0,$K$2,IF($J740&lt;&gt;0,$K$2,"")))))))</f>
        <v>1</v>
      </c>
      <c r="L611" s="496"/>
    </row>
    <row r="612" spans="2:12">
      <c r="B612" s="1189"/>
      <c r="C612" s="779"/>
      <c r="D612" s="1160"/>
      <c r="E612" s="1189"/>
      <c r="F612" s="779"/>
      <c r="G612" s="780"/>
      <c r="H612" s="780"/>
      <c r="I612" s="780"/>
      <c r="J612" s="780"/>
      <c r="K612" s="1568">
        <f>(IF($E740&lt;&gt;0,$K$2,IF($F740&lt;&gt;0,$K$2,IF($G740&lt;&gt;0,$K$2,IF($H740&lt;&gt;0,$K$2,IF($I740&lt;&gt;0,$K$2,IF($J740&lt;&gt;0,$K$2,"")))))))</f>
        <v>1</v>
      </c>
      <c r="L612" s="496"/>
    </row>
    <row r="613" spans="2:12" ht="19.5">
      <c r="B613" s="2193" t="str">
        <f>$B$12</f>
        <v xml:space="preserve">Министерски съвет </v>
      </c>
      <c r="C613" s="2194"/>
      <c r="D613" s="2195"/>
      <c r="E613" s="1191" t="s">
        <v>1328</v>
      </c>
      <c r="F613" s="1952" t="str">
        <f>$F$12</f>
        <v>0300</v>
      </c>
      <c r="G613" s="1192"/>
      <c r="H613" s="780"/>
      <c r="I613" s="780"/>
      <c r="J613" s="780"/>
      <c r="K613" s="1568">
        <f>(IF($E740&lt;&gt;0,$K$2,IF($F740&lt;&gt;0,$K$2,IF($G740&lt;&gt;0,$K$2,IF($H740&lt;&gt;0,$K$2,IF($I740&lt;&gt;0,$K$2,IF($J740&lt;&gt;0,$K$2,"")))))))</f>
        <v>1</v>
      </c>
      <c r="L613" s="496"/>
    </row>
    <row r="614" spans="2:12">
      <c r="B614" s="1193" t="str">
        <f>$B$13</f>
        <v xml:space="preserve">                                             (наименование на първостепенния разпоредител с бюджет)</v>
      </c>
      <c r="C614" s="779"/>
      <c r="D614" s="1160"/>
      <c r="E614" s="1194"/>
      <c r="F614" s="1195"/>
      <c r="G614" s="780"/>
      <c r="H614" s="780"/>
      <c r="I614" s="780"/>
      <c r="J614" s="780"/>
      <c r="K614" s="1568">
        <f>(IF($E740&lt;&gt;0,$K$2,IF($F740&lt;&gt;0,$K$2,IF($G740&lt;&gt;0,$K$2,IF($H740&lt;&gt;0,$K$2,IF($I740&lt;&gt;0,$K$2,IF($J740&lt;&gt;0,$K$2,"")))))))</f>
        <v>1</v>
      </c>
      <c r="L614" s="496"/>
    </row>
    <row r="615" spans="2:12" ht="19.5">
      <c r="B615" s="1196"/>
      <c r="C615" s="780"/>
      <c r="D615" s="1197" t="s">
        <v>1456</v>
      </c>
      <c r="E615" s="1198">
        <f>$E$15</f>
        <v>0</v>
      </c>
      <c r="F615" s="1544" t="str">
        <f>$F$15</f>
        <v>БЮДЖЕТ</v>
      </c>
      <c r="G615" s="780"/>
      <c r="H615" s="1199"/>
      <c r="I615" s="780"/>
      <c r="J615" s="1199"/>
      <c r="K615" s="1568">
        <f>(IF($E740&lt;&gt;0,$K$2,IF($F740&lt;&gt;0,$K$2,IF($G740&lt;&gt;0,$K$2,IF($H740&lt;&gt;0,$K$2,IF($I740&lt;&gt;0,$K$2,IF($J740&lt;&gt;0,$K$2,"")))))))</f>
        <v>1</v>
      </c>
      <c r="L615" s="496"/>
    </row>
    <row r="616" spans="2:12" ht="16.5" thickBot="1">
      <c r="B616" s="779"/>
      <c r="C616" s="1157"/>
      <c r="D616" s="1183"/>
      <c r="E616" s="1195"/>
      <c r="F616" s="1200"/>
      <c r="G616" s="1201"/>
      <c r="H616" s="1201"/>
      <c r="I616" s="1201"/>
      <c r="J616" s="1202" t="s">
        <v>753</v>
      </c>
      <c r="K616" s="1568">
        <f>(IF($E740&lt;&gt;0,$K$2,IF($F740&lt;&gt;0,$K$2,IF($G740&lt;&gt;0,$K$2,IF($H740&lt;&gt;0,$K$2,IF($I740&lt;&gt;0,$K$2,IF($J740&lt;&gt;0,$K$2,"")))))))</f>
        <v>1</v>
      </c>
      <c r="L616" s="496"/>
    </row>
    <row r="617" spans="2:12" ht="16.5">
      <c r="B617" s="1203"/>
      <c r="C617" s="1204"/>
      <c r="D617" s="1205" t="s">
        <v>1043</v>
      </c>
      <c r="E617" s="1206" t="s">
        <v>755</v>
      </c>
      <c r="F617" s="477" t="s">
        <v>1343</v>
      </c>
      <c r="G617" s="1207"/>
      <c r="H617" s="1208"/>
      <c r="I617" s="1207"/>
      <c r="J617" s="1209"/>
      <c r="K617" s="1568">
        <f>(IF($E740&lt;&gt;0,$K$2,IF($F740&lt;&gt;0,$K$2,IF($G740&lt;&gt;0,$K$2,IF($H740&lt;&gt;0,$K$2,IF($I740&lt;&gt;0,$K$2,IF($J740&lt;&gt;0,$K$2,"")))))))</f>
        <v>1</v>
      </c>
      <c r="L617" s="496"/>
    </row>
    <row r="618" spans="2:12" ht="56.1" customHeight="1">
      <c r="B618" s="1210" t="s">
        <v>703</v>
      </c>
      <c r="C618" s="1211" t="s">
        <v>757</v>
      </c>
      <c r="D618" s="1212" t="s">
        <v>1044</v>
      </c>
      <c r="E618" s="1213">
        <f>$C$3</f>
        <v>2017</v>
      </c>
      <c r="F618" s="478" t="s">
        <v>1341</v>
      </c>
      <c r="G618" s="1214" t="s">
        <v>1340</v>
      </c>
      <c r="H618" s="1215" t="s">
        <v>1037</v>
      </c>
      <c r="I618" s="1216" t="s">
        <v>1329</v>
      </c>
      <c r="J618" s="1217" t="s">
        <v>1330</v>
      </c>
      <c r="K618" s="1568">
        <f>(IF($E740&lt;&gt;0,$K$2,IF($F740&lt;&gt;0,$K$2,IF($G740&lt;&gt;0,$K$2,IF($H740&lt;&gt;0,$K$2,IF($I740&lt;&gt;0,$K$2,IF($J740&lt;&gt;0,$K$2,"")))))))</f>
        <v>1</v>
      </c>
      <c r="L618" s="496"/>
    </row>
    <row r="619" spans="2:12" ht="69" customHeight="1">
      <c r="B619" s="1218"/>
      <c r="C619" s="1219"/>
      <c r="D619" s="1220" t="s">
        <v>502</v>
      </c>
      <c r="E619" s="457" t="s">
        <v>347</v>
      </c>
      <c r="F619" s="457" t="s">
        <v>348</v>
      </c>
      <c r="G619" s="774" t="s">
        <v>1051</v>
      </c>
      <c r="H619" s="775" t="s">
        <v>1052</v>
      </c>
      <c r="I619" s="775" t="s">
        <v>1024</v>
      </c>
      <c r="J619" s="776" t="s">
        <v>1311</v>
      </c>
      <c r="K619" s="1568">
        <f>(IF($E740&lt;&gt;0,$K$2,IF($F740&lt;&gt;0,$K$2,IF($G740&lt;&gt;0,$K$2,IF($H740&lt;&gt;0,$K$2,IF($I740&lt;&gt;0,$K$2,IF($J740&lt;&gt;0,$K$2,"")))))))</f>
        <v>1</v>
      </c>
      <c r="L619" s="496"/>
    </row>
    <row r="620" spans="2:12">
      <c r="B620" s="1221"/>
      <c r="C620" s="2005">
        <v>0</v>
      </c>
      <c r="D620" s="1564" t="s">
        <v>286</v>
      </c>
      <c r="E620" s="387"/>
      <c r="F620" s="777"/>
      <c r="G620" s="1222"/>
      <c r="H620" s="783"/>
      <c r="I620" s="783"/>
      <c r="J620" s="784"/>
      <c r="K620" s="1568">
        <f>(IF($E740&lt;&gt;0,$K$2,IF($F740&lt;&gt;0,$K$2,IF($G740&lt;&gt;0,$K$2,IF($H740&lt;&gt;0,$K$2,IF($I740&lt;&gt;0,$K$2,IF($J740&lt;&gt;0,$K$2,"")))))))</f>
        <v>1</v>
      </c>
      <c r="L620" s="496"/>
    </row>
    <row r="621" spans="2:12">
      <c r="B621" s="1223"/>
      <c r="C621" s="2006">
        <f>VLOOKUP(D622,EBK_DEIN2,2,FALSE)</f>
        <v>1117</v>
      </c>
      <c r="D621" s="1565" t="s">
        <v>1294</v>
      </c>
      <c r="E621" s="777"/>
      <c r="F621" s="777"/>
      <c r="G621" s="1224"/>
      <c r="H621" s="785"/>
      <c r="I621" s="785"/>
      <c r="J621" s="786"/>
      <c r="K621" s="1568">
        <f>(IF($E740&lt;&gt;0,$K$2,IF($F740&lt;&gt;0,$K$2,IF($G740&lt;&gt;0,$K$2,IF($H740&lt;&gt;0,$K$2,IF($I740&lt;&gt;0,$K$2,IF($J740&lt;&gt;0,$K$2,"")))))))</f>
        <v>1</v>
      </c>
      <c r="L621" s="496"/>
    </row>
    <row r="622" spans="2:12">
      <c r="B622" s="1225"/>
      <c r="C622" s="2007">
        <f>+C621</f>
        <v>1117</v>
      </c>
      <c r="D622" s="1563" t="s">
        <v>67</v>
      </c>
      <c r="E622" s="777"/>
      <c r="F622" s="777"/>
      <c r="G622" s="1224"/>
      <c r="H622" s="785"/>
      <c r="I622" s="785"/>
      <c r="J622" s="786"/>
      <c r="K622" s="1568">
        <f>(IF($E740&lt;&gt;0,$K$2,IF($F740&lt;&gt;0,$K$2,IF($G740&lt;&gt;0,$K$2,IF($H740&lt;&gt;0,$K$2,IF($I740&lt;&gt;0,$K$2,IF($J740&lt;&gt;0,$K$2,"")))))))</f>
        <v>1</v>
      </c>
      <c r="L622" s="496"/>
    </row>
    <row r="623" spans="2:12">
      <c r="B623" s="1226"/>
      <c r="C623" s="1227"/>
      <c r="D623" s="1228" t="s">
        <v>1045</v>
      </c>
      <c r="E623" s="777"/>
      <c r="F623" s="777"/>
      <c r="G623" s="1229"/>
      <c r="H623" s="787"/>
      <c r="I623" s="787"/>
      <c r="J623" s="788"/>
      <c r="K623" s="1568">
        <f>(IF($E740&lt;&gt;0,$K$2,IF($F740&lt;&gt;0,$K$2,IF($G740&lt;&gt;0,$K$2,IF($H740&lt;&gt;0,$K$2,IF($I740&lt;&gt;0,$K$2,IF($J740&lt;&gt;0,$K$2,"")))))))</f>
        <v>1</v>
      </c>
      <c r="L623" s="496"/>
    </row>
    <row r="624" spans="2:12">
      <c r="B624" s="1230">
        <v>100</v>
      </c>
      <c r="C624" s="2204" t="s">
        <v>503</v>
      </c>
      <c r="D624" s="2199"/>
      <c r="E624" s="463">
        <f t="shared" ref="E624:J624" si="123">SUM(E625:E626)</f>
        <v>3399</v>
      </c>
      <c r="F624" s="464">
        <f t="shared" si="123"/>
        <v>3399</v>
      </c>
      <c r="G624" s="578">
        <f t="shared" si="123"/>
        <v>3014</v>
      </c>
      <c r="H624" s="579">
        <f t="shared" si="123"/>
        <v>0</v>
      </c>
      <c r="I624" s="579">
        <f t="shared" si="123"/>
        <v>0</v>
      </c>
      <c r="J624" s="580">
        <f t="shared" si="123"/>
        <v>385</v>
      </c>
      <c r="K624" s="1566">
        <f>(IF($E624&lt;&gt;0,$K$2,IF($F624&lt;&gt;0,$K$2,IF($G624&lt;&gt;0,$K$2,IF($H624&lt;&gt;0,$K$2,IF($I624&lt;&gt;0,$K$2,IF($J624&lt;&gt;0,$K$2,"")))))))</f>
        <v>1</v>
      </c>
      <c r="L624" s="497"/>
    </row>
    <row r="625" spans="1:12">
      <c r="B625" s="1231"/>
      <c r="C625" s="1232">
        <v>101</v>
      </c>
      <c r="D625" s="1233" t="s">
        <v>504</v>
      </c>
      <c r="E625" s="622">
        <v>455</v>
      </c>
      <c r="F625" s="631">
        <f>G625+H625+I625+J625</f>
        <v>455</v>
      </c>
      <c r="G625" s="545">
        <v>364</v>
      </c>
      <c r="H625" s="546">
        <v>0</v>
      </c>
      <c r="I625" s="546">
        <v>0</v>
      </c>
      <c r="J625" s="547">
        <v>91</v>
      </c>
      <c r="K625" s="1566">
        <f t="shared" ref="K625:K692" si="124">(IF($E625&lt;&gt;0,$K$2,IF($F625&lt;&gt;0,$K$2,IF($G625&lt;&gt;0,$K$2,IF($H625&lt;&gt;0,$K$2,IF($I625&lt;&gt;0,$K$2,IF($J625&lt;&gt;0,$K$2,"")))))))</f>
        <v>1</v>
      </c>
      <c r="L625" s="497"/>
    </row>
    <row r="626" spans="1:12" ht="36" customHeight="1">
      <c r="A626" s="306"/>
      <c r="B626" s="1231"/>
      <c r="C626" s="1234">
        <v>102</v>
      </c>
      <c r="D626" s="1235" t="s">
        <v>505</v>
      </c>
      <c r="E626" s="628">
        <v>2944</v>
      </c>
      <c r="F626" s="632">
        <f>G626+H626+I626+J626</f>
        <v>2944</v>
      </c>
      <c r="G626" s="557">
        <v>2650</v>
      </c>
      <c r="H626" s="558">
        <v>0</v>
      </c>
      <c r="I626" s="558">
        <v>0</v>
      </c>
      <c r="J626" s="559">
        <v>294</v>
      </c>
      <c r="K626" s="1566">
        <f t="shared" si="124"/>
        <v>1</v>
      </c>
      <c r="L626" s="497"/>
    </row>
    <row r="627" spans="1:12">
      <c r="A627" s="306"/>
      <c r="B627" s="1230">
        <v>200</v>
      </c>
      <c r="C627" s="2202" t="s">
        <v>506</v>
      </c>
      <c r="D627" s="2202"/>
      <c r="E627" s="463">
        <f t="shared" ref="E627:J627" si="125">SUM(E628:E632)</f>
        <v>31481</v>
      </c>
      <c r="F627" s="464">
        <f t="shared" si="125"/>
        <v>31481</v>
      </c>
      <c r="G627" s="578">
        <f t="shared" si="125"/>
        <v>30850</v>
      </c>
      <c r="H627" s="579">
        <f t="shared" si="125"/>
        <v>0</v>
      </c>
      <c r="I627" s="579">
        <f t="shared" si="125"/>
        <v>0</v>
      </c>
      <c r="J627" s="580">
        <f t="shared" si="125"/>
        <v>631</v>
      </c>
      <c r="K627" s="1566">
        <f t="shared" si="124"/>
        <v>1</v>
      </c>
      <c r="L627" s="497"/>
    </row>
    <row r="628" spans="1:12">
      <c r="A628" s="306"/>
      <c r="B628" s="1236"/>
      <c r="C628" s="1232">
        <v>201</v>
      </c>
      <c r="D628" s="1233" t="s">
        <v>507</v>
      </c>
      <c r="E628" s="622">
        <v>31481</v>
      </c>
      <c r="F628" s="631">
        <f>G628+H628+I628+J628</f>
        <v>25829</v>
      </c>
      <c r="G628" s="545">
        <v>25786</v>
      </c>
      <c r="H628" s="546">
        <v>0</v>
      </c>
      <c r="I628" s="546">
        <v>0</v>
      </c>
      <c r="J628" s="547">
        <v>43</v>
      </c>
      <c r="K628" s="1566">
        <f t="shared" si="124"/>
        <v>1</v>
      </c>
      <c r="L628" s="497"/>
    </row>
    <row r="629" spans="1:12">
      <c r="A629" s="306"/>
      <c r="B629" s="1237"/>
      <c r="C629" s="1238">
        <v>202</v>
      </c>
      <c r="D629" s="1239" t="s">
        <v>508</v>
      </c>
      <c r="E629" s="624"/>
      <c r="F629" s="633">
        <f>G629+H629+I629+J629</f>
        <v>5652</v>
      </c>
      <c r="G629" s="548">
        <v>5064</v>
      </c>
      <c r="H629" s="549">
        <v>0</v>
      </c>
      <c r="I629" s="549">
        <v>0</v>
      </c>
      <c r="J629" s="550">
        <v>588</v>
      </c>
      <c r="K629" s="1566">
        <f t="shared" si="124"/>
        <v>1</v>
      </c>
      <c r="L629" s="497"/>
    </row>
    <row r="630" spans="1:12" ht="31.5" hidden="1">
      <c r="A630" s="306"/>
      <c r="B630" s="1240"/>
      <c r="C630" s="1238">
        <v>205</v>
      </c>
      <c r="D630" s="1239" t="s">
        <v>905</v>
      </c>
      <c r="E630" s="624"/>
      <c r="F630" s="633">
        <f>G630+H630+I630+J630</f>
        <v>0</v>
      </c>
      <c r="G630" s="548"/>
      <c r="H630" s="549"/>
      <c r="I630" s="549"/>
      <c r="J630" s="550"/>
      <c r="K630" s="1566" t="str">
        <f t="shared" si="124"/>
        <v/>
      </c>
      <c r="L630" s="497"/>
    </row>
    <row r="631" spans="1:12" hidden="1">
      <c r="A631" s="306"/>
      <c r="B631" s="1240"/>
      <c r="C631" s="1238">
        <v>208</v>
      </c>
      <c r="D631" s="1241" t="s">
        <v>906</v>
      </c>
      <c r="E631" s="624"/>
      <c r="F631" s="633">
        <f>G631+H631+I631+J631</f>
        <v>0</v>
      </c>
      <c r="G631" s="548"/>
      <c r="H631" s="549"/>
      <c r="I631" s="549"/>
      <c r="J631" s="550"/>
      <c r="K631" s="1566" t="str">
        <f t="shared" si="124"/>
        <v/>
      </c>
      <c r="L631" s="497"/>
    </row>
    <row r="632" spans="1:12" hidden="1">
      <c r="A632" s="5"/>
      <c r="B632" s="1236"/>
      <c r="C632" s="1234">
        <v>209</v>
      </c>
      <c r="D632" s="1242" t="s">
        <v>907</v>
      </c>
      <c r="E632" s="628"/>
      <c r="F632" s="632">
        <f>G632+H632+I632+J632</f>
        <v>0</v>
      </c>
      <c r="G632" s="557"/>
      <c r="H632" s="558"/>
      <c r="I632" s="558"/>
      <c r="J632" s="559"/>
      <c r="K632" s="1566" t="str">
        <f t="shared" si="124"/>
        <v/>
      </c>
      <c r="L632" s="497"/>
    </row>
    <row r="633" spans="1:12">
      <c r="A633" s="306"/>
      <c r="B633" s="1230">
        <v>500</v>
      </c>
      <c r="C633" s="2205" t="s">
        <v>908</v>
      </c>
      <c r="D633" s="2205"/>
      <c r="E633" s="463">
        <f t="shared" ref="E633:J633" si="126">SUM(E634:E640)</f>
        <v>9494</v>
      </c>
      <c r="F633" s="464">
        <f t="shared" si="126"/>
        <v>9494</v>
      </c>
      <c r="G633" s="578">
        <f t="shared" si="126"/>
        <v>0</v>
      </c>
      <c r="H633" s="579">
        <f t="shared" si="126"/>
        <v>0</v>
      </c>
      <c r="I633" s="579">
        <f t="shared" si="126"/>
        <v>0</v>
      </c>
      <c r="J633" s="580">
        <f t="shared" si="126"/>
        <v>9494</v>
      </c>
      <c r="K633" s="1566">
        <f t="shared" si="124"/>
        <v>1</v>
      </c>
      <c r="L633" s="497"/>
    </row>
    <row r="634" spans="1:12" ht="31.5">
      <c r="A634" s="5"/>
      <c r="B634" s="1236"/>
      <c r="C634" s="1243">
        <v>551</v>
      </c>
      <c r="D634" s="1244" t="s">
        <v>909</v>
      </c>
      <c r="E634" s="622">
        <v>6341</v>
      </c>
      <c r="F634" s="631">
        <f t="shared" ref="F634:F641" si="127">G634+H634+I634+J634</f>
        <v>6341</v>
      </c>
      <c r="G634" s="1527">
        <v>0</v>
      </c>
      <c r="H634" s="1528">
        <v>0</v>
      </c>
      <c r="I634" s="1528">
        <v>0</v>
      </c>
      <c r="J634" s="547">
        <v>6341</v>
      </c>
      <c r="K634" s="1566">
        <f t="shared" si="124"/>
        <v>1</v>
      </c>
      <c r="L634" s="497"/>
    </row>
    <row r="635" spans="1:12" hidden="1">
      <c r="A635" s="306"/>
      <c r="B635" s="1236"/>
      <c r="C635" s="1245">
        <f>C634+1</f>
        <v>552</v>
      </c>
      <c r="D635" s="1246" t="s">
        <v>910</v>
      </c>
      <c r="E635" s="624"/>
      <c r="F635" s="633">
        <f t="shared" si="127"/>
        <v>0</v>
      </c>
      <c r="G635" s="1529">
        <v>0</v>
      </c>
      <c r="H635" s="1530">
        <v>0</v>
      </c>
      <c r="I635" s="1530">
        <v>0</v>
      </c>
      <c r="J635" s="550"/>
      <c r="K635" s="1566" t="str">
        <f t="shared" si="124"/>
        <v/>
      </c>
      <c r="L635" s="497"/>
    </row>
    <row r="636" spans="1:12" hidden="1">
      <c r="A636" s="415"/>
      <c r="B636" s="1247"/>
      <c r="C636" s="1245">
        <v>558</v>
      </c>
      <c r="D636" s="1248" t="s">
        <v>1470</v>
      </c>
      <c r="E636" s="624"/>
      <c r="F636" s="633">
        <f>G636+H636+I636+J636</f>
        <v>0</v>
      </c>
      <c r="G636" s="1529">
        <v>0</v>
      </c>
      <c r="H636" s="1530">
        <v>0</v>
      </c>
      <c r="I636" s="1530">
        <v>0</v>
      </c>
      <c r="J636" s="753">
        <v>0</v>
      </c>
      <c r="K636" s="1566" t="str">
        <f t="shared" si="124"/>
        <v/>
      </c>
      <c r="L636" s="497"/>
    </row>
    <row r="637" spans="1:12">
      <c r="A637" s="5"/>
      <c r="B637" s="1247"/>
      <c r="C637" s="1245">
        <v>560</v>
      </c>
      <c r="D637" s="1248" t="s">
        <v>911</v>
      </c>
      <c r="E637" s="624">
        <v>2390</v>
      </c>
      <c r="F637" s="633">
        <f t="shared" si="127"/>
        <v>2390</v>
      </c>
      <c r="G637" s="1529">
        <v>0</v>
      </c>
      <c r="H637" s="1530">
        <v>0</v>
      </c>
      <c r="I637" s="1530">
        <v>0</v>
      </c>
      <c r="J637" s="550">
        <v>2390</v>
      </c>
      <c r="K637" s="1566">
        <f t="shared" si="124"/>
        <v>1</v>
      </c>
      <c r="L637" s="497"/>
    </row>
    <row r="638" spans="1:12">
      <c r="A638" s="5"/>
      <c r="B638" s="1247"/>
      <c r="C638" s="1245">
        <v>580</v>
      </c>
      <c r="D638" s="1246" t="s">
        <v>912</v>
      </c>
      <c r="E638" s="624">
        <v>763</v>
      </c>
      <c r="F638" s="633">
        <f t="shared" si="127"/>
        <v>763</v>
      </c>
      <c r="G638" s="1529">
        <v>0</v>
      </c>
      <c r="H638" s="1530">
        <v>0</v>
      </c>
      <c r="I638" s="1530">
        <v>0</v>
      </c>
      <c r="J638" s="550">
        <v>763</v>
      </c>
      <c r="K638" s="1566">
        <f t="shared" si="124"/>
        <v>1</v>
      </c>
      <c r="L638" s="497"/>
    </row>
    <row r="639" spans="1:12" ht="31.5" hidden="1">
      <c r="A639" s="5"/>
      <c r="B639" s="1236"/>
      <c r="C639" s="1238">
        <v>588</v>
      </c>
      <c r="D639" s="1241" t="s">
        <v>1474</v>
      </c>
      <c r="E639" s="624"/>
      <c r="F639" s="633">
        <f>G639+H639+I639+J639</f>
        <v>0</v>
      </c>
      <c r="G639" s="1529">
        <v>0</v>
      </c>
      <c r="H639" s="1530">
        <v>0</v>
      </c>
      <c r="I639" s="1530">
        <v>0</v>
      </c>
      <c r="J639" s="753">
        <v>0</v>
      </c>
      <c r="K639" s="1566" t="str">
        <f t="shared" si="124"/>
        <v/>
      </c>
      <c r="L639" s="497"/>
    </row>
    <row r="640" spans="1:12" ht="31.5" hidden="1">
      <c r="A640" s="8">
        <v>5</v>
      </c>
      <c r="B640" s="1236"/>
      <c r="C640" s="1249">
        <v>590</v>
      </c>
      <c r="D640" s="1250" t="s">
        <v>913</v>
      </c>
      <c r="E640" s="628"/>
      <c r="F640" s="632">
        <f t="shared" si="127"/>
        <v>0</v>
      </c>
      <c r="G640" s="557"/>
      <c r="H640" s="558"/>
      <c r="I640" s="558"/>
      <c r="J640" s="559"/>
      <c r="K640" s="1566" t="str">
        <f t="shared" si="124"/>
        <v/>
      </c>
      <c r="L640" s="497"/>
    </row>
    <row r="641" spans="1:12" hidden="1">
      <c r="A641" s="9">
        <v>10</v>
      </c>
      <c r="B641" s="1230">
        <v>800</v>
      </c>
      <c r="C641" s="2200" t="s">
        <v>1046</v>
      </c>
      <c r="D641" s="2201"/>
      <c r="E641" s="1547"/>
      <c r="F641" s="466">
        <f t="shared" si="127"/>
        <v>0</v>
      </c>
      <c r="G641" s="1344"/>
      <c r="H641" s="1345"/>
      <c r="I641" s="1345"/>
      <c r="J641" s="1346"/>
      <c r="K641" s="1566" t="str">
        <f t="shared" si="124"/>
        <v/>
      </c>
      <c r="L641" s="497"/>
    </row>
    <row r="642" spans="1:12">
      <c r="A642" s="9">
        <v>15</v>
      </c>
      <c r="B642" s="1230">
        <v>1000</v>
      </c>
      <c r="C642" s="2202" t="s">
        <v>915</v>
      </c>
      <c r="D642" s="2202"/>
      <c r="E642" s="465">
        <f t="shared" ref="E642:J642" si="128">SUM(E643:E659)</f>
        <v>8028</v>
      </c>
      <c r="F642" s="466">
        <f t="shared" si="128"/>
        <v>8028</v>
      </c>
      <c r="G642" s="578">
        <f t="shared" si="128"/>
        <v>5326</v>
      </c>
      <c r="H642" s="579">
        <f t="shared" si="128"/>
        <v>0</v>
      </c>
      <c r="I642" s="579">
        <f t="shared" si="128"/>
        <v>2702</v>
      </c>
      <c r="J642" s="580">
        <f t="shared" si="128"/>
        <v>0</v>
      </c>
      <c r="K642" s="1566">
        <f t="shared" si="124"/>
        <v>1</v>
      </c>
      <c r="L642" s="497"/>
    </row>
    <row r="643" spans="1:12">
      <c r="A643" s="8">
        <v>35</v>
      </c>
      <c r="B643" s="1237"/>
      <c r="C643" s="1232">
        <v>1011</v>
      </c>
      <c r="D643" s="1251" t="s">
        <v>916</v>
      </c>
      <c r="E643" s="622">
        <v>8028</v>
      </c>
      <c r="F643" s="631">
        <f t="shared" ref="F643:F659" si="129">G643+H643+I643+J643</f>
        <v>0</v>
      </c>
      <c r="G643" s="545"/>
      <c r="H643" s="546"/>
      <c r="I643" s="546"/>
      <c r="J643" s="547"/>
      <c r="K643" s="1566">
        <f t="shared" si="124"/>
        <v>1</v>
      </c>
      <c r="L643" s="497"/>
    </row>
    <row r="644" spans="1:12" hidden="1">
      <c r="A644" s="9">
        <v>40</v>
      </c>
      <c r="B644" s="1237"/>
      <c r="C644" s="1238">
        <v>1012</v>
      </c>
      <c r="D644" s="1239" t="s">
        <v>917</v>
      </c>
      <c r="E644" s="624"/>
      <c r="F644" s="633">
        <f t="shared" si="129"/>
        <v>0</v>
      </c>
      <c r="G644" s="548"/>
      <c r="H644" s="549"/>
      <c r="I644" s="549"/>
      <c r="J644" s="550"/>
      <c r="K644" s="1566" t="str">
        <f t="shared" si="124"/>
        <v/>
      </c>
      <c r="L644" s="497"/>
    </row>
    <row r="645" spans="1:12" hidden="1">
      <c r="A645" s="9">
        <v>45</v>
      </c>
      <c r="B645" s="1237"/>
      <c r="C645" s="1238">
        <v>1013</v>
      </c>
      <c r="D645" s="1239" t="s">
        <v>918</v>
      </c>
      <c r="E645" s="624"/>
      <c r="F645" s="633">
        <f t="shared" si="129"/>
        <v>0</v>
      </c>
      <c r="G645" s="548"/>
      <c r="H645" s="549"/>
      <c r="I645" s="549"/>
      <c r="J645" s="550"/>
      <c r="K645" s="1566" t="str">
        <f t="shared" si="124"/>
        <v/>
      </c>
      <c r="L645" s="497"/>
    </row>
    <row r="646" spans="1:12" hidden="1">
      <c r="A646" s="9">
        <v>50</v>
      </c>
      <c r="B646" s="1237"/>
      <c r="C646" s="1238">
        <v>1014</v>
      </c>
      <c r="D646" s="1239" t="s">
        <v>919</v>
      </c>
      <c r="E646" s="624"/>
      <c r="F646" s="633">
        <f t="shared" si="129"/>
        <v>0</v>
      </c>
      <c r="G646" s="548"/>
      <c r="H646" s="549"/>
      <c r="I646" s="549"/>
      <c r="J646" s="550"/>
      <c r="K646" s="1566" t="str">
        <f t="shared" si="124"/>
        <v/>
      </c>
      <c r="L646" s="497"/>
    </row>
    <row r="647" spans="1:12">
      <c r="A647" s="9">
        <v>55</v>
      </c>
      <c r="B647" s="1237"/>
      <c r="C647" s="1238">
        <v>1015</v>
      </c>
      <c r="D647" s="1239" t="s">
        <v>920</v>
      </c>
      <c r="E647" s="624"/>
      <c r="F647" s="633">
        <f t="shared" si="129"/>
        <v>6619</v>
      </c>
      <c r="G647" s="548">
        <v>4352</v>
      </c>
      <c r="H647" s="549">
        <v>0</v>
      </c>
      <c r="I647" s="549">
        <v>2267</v>
      </c>
      <c r="J647" s="550">
        <v>0</v>
      </c>
      <c r="K647" s="1566">
        <f t="shared" si="124"/>
        <v>1</v>
      </c>
      <c r="L647" s="497"/>
    </row>
    <row r="648" spans="1:12">
      <c r="A648" s="9">
        <v>60</v>
      </c>
      <c r="B648" s="1237"/>
      <c r="C648" s="1252">
        <v>1016</v>
      </c>
      <c r="D648" s="1253" t="s">
        <v>921</v>
      </c>
      <c r="E648" s="626"/>
      <c r="F648" s="634">
        <f t="shared" si="129"/>
        <v>749</v>
      </c>
      <c r="G648" s="612">
        <v>749</v>
      </c>
      <c r="H648" s="613">
        <v>0</v>
      </c>
      <c r="I648" s="613">
        <v>0</v>
      </c>
      <c r="J648" s="614">
        <v>0</v>
      </c>
      <c r="K648" s="1566">
        <f t="shared" si="124"/>
        <v>1</v>
      </c>
      <c r="L648" s="497"/>
    </row>
    <row r="649" spans="1:12">
      <c r="A649" s="8">
        <v>65</v>
      </c>
      <c r="B649" s="1231"/>
      <c r="C649" s="1254">
        <v>1020</v>
      </c>
      <c r="D649" s="1255" t="s">
        <v>922</v>
      </c>
      <c r="E649" s="1548"/>
      <c r="F649" s="636">
        <f t="shared" si="129"/>
        <v>500</v>
      </c>
      <c r="G649" s="554">
        <v>225</v>
      </c>
      <c r="H649" s="555">
        <v>0</v>
      </c>
      <c r="I649" s="555">
        <v>275</v>
      </c>
      <c r="J649" s="556">
        <v>0</v>
      </c>
      <c r="K649" s="1566">
        <f t="shared" si="124"/>
        <v>1</v>
      </c>
      <c r="L649" s="497"/>
    </row>
    <row r="650" spans="1:12" hidden="1">
      <c r="A650" s="9">
        <v>70</v>
      </c>
      <c r="B650" s="1237"/>
      <c r="C650" s="1256">
        <v>1030</v>
      </c>
      <c r="D650" s="1257" t="s">
        <v>923</v>
      </c>
      <c r="E650" s="1549"/>
      <c r="F650" s="638">
        <f t="shared" si="129"/>
        <v>0</v>
      </c>
      <c r="G650" s="551"/>
      <c r="H650" s="552"/>
      <c r="I650" s="552"/>
      <c r="J650" s="553"/>
      <c r="K650" s="1566" t="str">
        <f t="shared" si="124"/>
        <v/>
      </c>
      <c r="L650" s="497"/>
    </row>
    <row r="651" spans="1:12">
      <c r="A651" s="9">
        <v>75</v>
      </c>
      <c r="B651" s="1237"/>
      <c r="C651" s="1254">
        <v>1051</v>
      </c>
      <c r="D651" s="1258" t="s">
        <v>924</v>
      </c>
      <c r="E651" s="1548"/>
      <c r="F651" s="636">
        <f t="shared" si="129"/>
        <v>160</v>
      </c>
      <c r="G651" s="554">
        <v>0</v>
      </c>
      <c r="H651" s="555">
        <v>0</v>
      </c>
      <c r="I651" s="555">
        <v>160</v>
      </c>
      <c r="J651" s="556">
        <v>0</v>
      </c>
      <c r="K651" s="1566">
        <f t="shared" si="124"/>
        <v>1</v>
      </c>
      <c r="L651" s="497"/>
    </row>
    <row r="652" spans="1:12" hidden="1">
      <c r="A652" s="9">
        <v>80</v>
      </c>
      <c r="B652" s="1237"/>
      <c r="C652" s="1238">
        <v>1052</v>
      </c>
      <c r="D652" s="1239" t="s">
        <v>925</v>
      </c>
      <c r="E652" s="624"/>
      <c r="F652" s="633">
        <f t="shared" si="129"/>
        <v>0</v>
      </c>
      <c r="G652" s="548"/>
      <c r="H652" s="549"/>
      <c r="I652" s="549"/>
      <c r="J652" s="550"/>
      <c r="K652" s="1566" t="str">
        <f t="shared" si="124"/>
        <v/>
      </c>
      <c r="L652" s="497"/>
    </row>
    <row r="653" spans="1:12" hidden="1">
      <c r="A653" s="9">
        <v>80</v>
      </c>
      <c r="B653" s="1237"/>
      <c r="C653" s="1256">
        <v>1053</v>
      </c>
      <c r="D653" s="1257" t="s">
        <v>1347</v>
      </c>
      <c r="E653" s="1549"/>
      <c r="F653" s="638">
        <f t="shared" si="129"/>
        <v>0</v>
      </c>
      <c r="G653" s="551"/>
      <c r="H653" s="552"/>
      <c r="I653" s="552"/>
      <c r="J653" s="553"/>
      <c r="K653" s="1566" t="str">
        <f t="shared" si="124"/>
        <v/>
      </c>
      <c r="L653" s="497"/>
    </row>
    <row r="654" spans="1:12" hidden="1">
      <c r="A654" s="9">
        <v>85</v>
      </c>
      <c r="B654" s="1237"/>
      <c r="C654" s="1254">
        <v>1062</v>
      </c>
      <c r="D654" s="1255" t="s">
        <v>926</v>
      </c>
      <c r="E654" s="1548"/>
      <c r="F654" s="636">
        <f t="shared" si="129"/>
        <v>0</v>
      </c>
      <c r="G654" s="554"/>
      <c r="H654" s="555"/>
      <c r="I654" s="555"/>
      <c r="J654" s="556"/>
      <c r="K654" s="1566" t="str">
        <f t="shared" si="124"/>
        <v/>
      </c>
      <c r="L654" s="497"/>
    </row>
    <row r="655" spans="1:12" hidden="1">
      <c r="A655" s="9">
        <v>90</v>
      </c>
      <c r="B655" s="1237"/>
      <c r="C655" s="1256">
        <v>1063</v>
      </c>
      <c r="D655" s="1259" t="s">
        <v>1304</v>
      </c>
      <c r="E655" s="1549"/>
      <c r="F655" s="638">
        <f t="shared" si="129"/>
        <v>0</v>
      </c>
      <c r="G655" s="551"/>
      <c r="H655" s="552"/>
      <c r="I655" s="552"/>
      <c r="J655" s="553"/>
      <c r="K655" s="1566" t="str">
        <f t="shared" si="124"/>
        <v/>
      </c>
      <c r="L655" s="497"/>
    </row>
    <row r="656" spans="1:12" hidden="1">
      <c r="A656" s="9">
        <v>90</v>
      </c>
      <c r="B656" s="1237"/>
      <c r="C656" s="1260">
        <v>1069</v>
      </c>
      <c r="D656" s="1261" t="s">
        <v>927</v>
      </c>
      <c r="E656" s="1550"/>
      <c r="F656" s="640">
        <f t="shared" si="129"/>
        <v>0</v>
      </c>
      <c r="G656" s="737"/>
      <c r="H656" s="738"/>
      <c r="I656" s="738"/>
      <c r="J656" s="702"/>
      <c r="K656" s="1566" t="str">
        <f t="shared" si="124"/>
        <v/>
      </c>
      <c r="L656" s="497"/>
    </row>
    <row r="657" spans="1:12" hidden="1">
      <c r="A657" s="8">
        <v>115</v>
      </c>
      <c r="B657" s="1231"/>
      <c r="C657" s="1254">
        <v>1091</v>
      </c>
      <c r="D657" s="1258" t="s">
        <v>1348</v>
      </c>
      <c r="E657" s="1548"/>
      <c r="F657" s="636">
        <f t="shared" si="129"/>
        <v>0</v>
      </c>
      <c r="G657" s="554"/>
      <c r="H657" s="555"/>
      <c r="I657" s="555"/>
      <c r="J657" s="556"/>
      <c r="K657" s="1566" t="str">
        <f t="shared" si="124"/>
        <v/>
      </c>
      <c r="L657" s="497"/>
    </row>
    <row r="658" spans="1:12" hidden="1">
      <c r="A658" s="8">
        <v>125</v>
      </c>
      <c r="B658" s="1237"/>
      <c r="C658" s="1238">
        <v>1092</v>
      </c>
      <c r="D658" s="1239" t="s">
        <v>1110</v>
      </c>
      <c r="E658" s="624"/>
      <c r="F658" s="633">
        <f t="shared" si="129"/>
        <v>0</v>
      </c>
      <c r="G658" s="548"/>
      <c r="H658" s="549"/>
      <c r="I658" s="549"/>
      <c r="J658" s="550"/>
      <c r="K658" s="1566" t="str">
        <f t="shared" si="124"/>
        <v/>
      </c>
      <c r="L658" s="497"/>
    </row>
    <row r="659" spans="1:12" hidden="1">
      <c r="A659" s="9">
        <v>130</v>
      </c>
      <c r="B659" s="1237"/>
      <c r="C659" s="1234">
        <v>1098</v>
      </c>
      <c r="D659" s="1262" t="s">
        <v>928</v>
      </c>
      <c r="E659" s="628"/>
      <c r="F659" s="632">
        <f t="shared" si="129"/>
        <v>0</v>
      </c>
      <c r="G659" s="557"/>
      <c r="H659" s="558"/>
      <c r="I659" s="558"/>
      <c r="J659" s="559"/>
      <c r="K659" s="1566" t="str">
        <f t="shared" si="124"/>
        <v/>
      </c>
      <c r="L659" s="497"/>
    </row>
    <row r="660" spans="1:12" hidden="1">
      <c r="A660" s="9">
        <v>135</v>
      </c>
      <c r="B660" s="1230">
        <v>1900</v>
      </c>
      <c r="C660" s="2196" t="s">
        <v>580</v>
      </c>
      <c r="D660" s="2196"/>
      <c r="E660" s="465">
        <f t="shared" ref="E660:J660" si="130">SUM(E661:E663)</f>
        <v>0</v>
      </c>
      <c r="F660" s="466">
        <f t="shared" si="130"/>
        <v>0</v>
      </c>
      <c r="G660" s="578">
        <f t="shared" si="130"/>
        <v>0</v>
      </c>
      <c r="H660" s="579">
        <f t="shared" si="130"/>
        <v>0</v>
      </c>
      <c r="I660" s="579">
        <f t="shared" si="130"/>
        <v>0</v>
      </c>
      <c r="J660" s="580">
        <f t="shared" si="130"/>
        <v>0</v>
      </c>
      <c r="K660" s="1566" t="str">
        <f t="shared" si="124"/>
        <v/>
      </c>
      <c r="L660" s="497"/>
    </row>
    <row r="661" spans="1:12" ht="31.5" hidden="1">
      <c r="A661" s="9">
        <v>140</v>
      </c>
      <c r="B661" s="1237"/>
      <c r="C661" s="1232">
        <v>1901</v>
      </c>
      <c r="D661" s="1263" t="s">
        <v>581</v>
      </c>
      <c r="E661" s="622"/>
      <c r="F661" s="631">
        <f>G661+H661+I661+J661</f>
        <v>0</v>
      </c>
      <c r="G661" s="545"/>
      <c r="H661" s="546"/>
      <c r="I661" s="546"/>
      <c r="J661" s="547"/>
      <c r="K661" s="1566" t="str">
        <f t="shared" si="124"/>
        <v/>
      </c>
      <c r="L661" s="497"/>
    </row>
    <row r="662" spans="1:12" ht="31.5" hidden="1">
      <c r="A662" s="9">
        <v>145</v>
      </c>
      <c r="B662" s="1264"/>
      <c r="C662" s="1238">
        <v>1981</v>
      </c>
      <c r="D662" s="1265" t="s">
        <v>582</v>
      </c>
      <c r="E662" s="624"/>
      <c r="F662" s="633">
        <f>G662+H662+I662+J662</f>
        <v>0</v>
      </c>
      <c r="G662" s="548"/>
      <c r="H662" s="549"/>
      <c r="I662" s="549"/>
      <c r="J662" s="550"/>
      <c r="K662" s="1566" t="str">
        <f t="shared" si="124"/>
        <v/>
      </c>
      <c r="L662" s="497"/>
    </row>
    <row r="663" spans="1:12" ht="31.5" hidden="1">
      <c r="A663" s="9">
        <v>150</v>
      </c>
      <c r="B663" s="1237"/>
      <c r="C663" s="1234">
        <v>1991</v>
      </c>
      <c r="D663" s="1266" t="s">
        <v>583</v>
      </c>
      <c r="E663" s="628"/>
      <c r="F663" s="632">
        <f>G663+H663+I663+J663</f>
        <v>0</v>
      </c>
      <c r="G663" s="557"/>
      <c r="H663" s="558"/>
      <c r="I663" s="558"/>
      <c r="J663" s="559"/>
      <c r="K663" s="1566" t="str">
        <f t="shared" si="124"/>
        <v/>
      </c>
      <c r="L663" s="497"/>
    </row>
    <row r="664" spans="1:12" hidden="1">
      <c r="A664" s="9">
        <v>155</v>
      </c>
      <c r="B664" s="1230">
        <v>2100</v>
      </c>
      <c r="C664" s="2196" t="s">
        <v>1094</v>
      </c>
      <c r="D664" s="2196"/>
      <c r="E664" s="465">
        <f t="shared" ref="E664:J664" si="131">SUM(E665:E669)</f>
        <v>0</v>
      </c>
      <c r="F664" s="466">
        <f t="shared" si="131"/>
        <v>0</v>
      </c>
      <c r="G664" s="578">
        <f t="shared" si="131"/>
        <v>0</v>
      </c>
      <c r="H664" s="579">
        <f t="shared" si="131"/>
        <v>0</v>
      </c>
      <c r="I664" s="579">
        <f t="shared" si="131"/>
        <v>0</v>
      </c>
      <c r="J664" s="580">
        <f t="shared" si="131"/>
        <v>0</v>
      </c>
      <c r="K664" s="1566" t="str">
        <f t="shared" si="124"/>
        <v/>
      </c>
      <c r="L664" s="497"/>
    </row>
    <row r="665" spans="1:12" hidden="1">
      <c r="A665" s="9">
        <v>160</v>
      </c>
      <c r="B665" s="1237"/>
      <c r="C665" s="1232">
        <v>2110</v>
      </c>
      <c r="D665" s="1267" t="s">
        <v>929</v>
      </c>
      <c r="E665" s="622"/>
      <c r="F665" s="631">
        <f>G665+H665+I665+J665</f>
        <v>0</v>
      </c>
      <c r="G665" s="545"/>
      <c r="H665" s="546"/>
      <c r="I665" s="546"/>
      <c r="J665" s="547"/>
      <c r="K665" s="1566" t="str">
        <f t="shared" si="124"/>
        <v/>
      </c>
      <c r="L665" s="497"/>
    </row>
    <row r="666" spans="1:12" hidden="1">
      <c r="A666" s="9">
        <v>165</v>
      </c>
      <c r="B666" s="1264"/>
      <c r="C666" s="1238">
        <v>2120</v>
      </c>
      <c r="D666" s="1241" t="s">
        <v>930</v>
      </c>
      <c r="E666" s="624"/>
      <c r="F666" s="633">
        <f>G666+H666+I666+J666</f>
        <v>0</v>
      </c>
      <c r="G666" s="548"/>
      <c r="H666" s="549"/>
      <c r="I666" s="549"/>
      <c r="J666" s="550"/>
      <c r="K666" s="1566" t="str">
        <f t="shared" si="124"/>
        <v/>
      </c>
      <c r="L666" s="497"/>
    </row>
    <row r="667" spans="1:12" hidden="1">
      <c r="A667" s="9">
        <v>175</v>
      </c>
      <c r="B667" s="1264"/>
      <c r="C667" s="1238">
        <v>2125</v>
      </c>
      <c r="D667" s="1241" t="s">
        <v>1047</v>
      </c>
      <c r="E667" s="624"/>
      <c r="F667" s="633">
        <f>G667+H667+I667+J667</f>
        <v>0</v>
      </c>
      <c r="G667" s="548"/>
      <c r="H667" s="549"/>
      <c r="I667" s="1530">
        <v>0</v>
      </c>
      <c r="J667" s="550"/>
      <c r="K667" s="1566" t="str">
        <f t="shared" si="124"/>
        <v/>
      </c>
      <c r="L667" s="497"/>
    </row>
    <row r="668" spans="1:12" hidden="1">
      <c r="A668" s="9">
        <v>180</v>
      </c>
      <c r="B668" s="1236"/>
      <c r="C668" s="1238">
        <v>2140</v>
      </c>
      <c r="D668" s="1241" t="s">
        <v>932</v>
      </c>
      <c r="E668" s="624"/>
      <c r="F668" s="633">
        <f>G668+H668+I668+J668</f>
        <v>0</v>
      </c>
      <c r="G668" s="548"/>
      <c r="H668" s="549"/>
      <c r="I668" s="1530">
        <v>0</v>
      </c>
      <c r="J668" s="550"/>
      <c r="K668" s="1566" t="str">
        <f t="shared" si="124"/>
        <v/>
      </c>
      <c r="L668" s="497"/>
    </row>
    <row r="669" spans="1:12" hidden="1">
      <c r="A669" s="9">
        <v>185</v>
      </c>
      <c r="B669" s="1237"/>
      <c r="C669" s="1234">
        <v>2190</v>
      </c>
      <c r="D669" s="1268" t="s">
        <v>933</v>
      </c>
      <c r="E669" s="628"/>
      <c r="F669" s="632">
        <f>G669+H669+I669+J669</f>
        <v>0</v>
      </c>
      <c r="G669" s="557"/>
      <c r="H669" s="558"/>
      <c r="I669" s="1532">
        <v>0</v>
      </c>
      <c r="J669" s="559"/>
      <c r="K669" s="1566" t="str">
        <f t="shared" si="124"/>
        <v/>
      </c>
      <c r="L669" s="497"/>
    </row>
    <row r="670" spans="1:12" hidden="1">
      <c r="A670" s="9">
        <v>190</v>
      </c>
      <c r="B670" s="1230">
        <v>2200</v>
      </c>
      <c r="C670" s="2196" t="s">
        <v>934</v>
      </c>
      <c r="D670" s="2196"/>
      <c r="E670" s="465">
        <f t="shared" ref="E670:J670" si="132">SUM(E671:E672)</f>
        <v>0</v>
      </c>
      <c r="F670" s="466">
        <f t="shared" si="132"/>
        <v>0</v>
      </c>
      <c r="G670" s="578">
        <f t="shared" si="132"/>
        <v>0</v>
      </c>
      <c r="H670" s="579">
        <f t="shared" si="132"/>
        <v>0</v>
      </c>
      <c r="I670" s="579">
        <f t="shared" si="132"/>
        <v>0</v>
      </c>
      <c r="J670" s="580">
        <f t="shared" si="132"/>
        <v>0</v>
      </c>
      <c r="K670" s="1566" t="str">
        <f t="shared" si="124"/>
        <v/>
      </c>
      <c r="L670" s="497"/>
    </row>
    <row r="671" spans="1:12" hidden="1">
      <c r="A671" s="9">
        <v>200</v>
      </c>
      <c r="B671" s="1237"/>
      <c r="C671" s="1232">
        <v>2221</v>
      </c>
      <c r="D671" s="1233" t="s">
        <v>1287</v>
      </c>
      <c r="E671" s="622"/>
      <c r="F671" s="631">
        <f t="shared" ref="F671:F676" si="133">G671+H671+I671+J671</f>
        <v>0</v>
      </c>
      <c r="G671" s="545"/>
      <c r="H671" s="546"/>
      <c r="I671" s="546"/>
      <c r="J671" s="547"/>
      <c r="K671" s="1566" t="str">
        <f t="shared" si="124"/>
        <v/>
      </c>
      <c r="L671" s="497"/>
    </row>
    <row r="672" spans="1:12" hidden="1">
      <c r="A672" s="9">
        <v>200</v>
      </c>
      <c r="B672" s="1237"/>
      <c r="C672" s="1234">
        <v>2224</v>
      </c>
      <c r="D672" s="1235" t="s">
        <v>935</v>
      </c>
      <c r="E672" s="628"/>
      <c r="F672" s="632">
        <f t="shared" si="133"/>
        <v>0</v>
      </c>
      <c r="G672" s="557"/>
      <c r="H672" s="558"/>
      <c r="I672" s="558"/>
      <c r="J672" s="559"/>
      <c r="K672" s="1566" t="str">
        <f t="shared" si="124"/>
        <v/>
      </c>
      <c r="L672" s="497"/>
    </row>
    <row r="673" spans="1:12" hidden="1">
      <c r="A673" s="9">
        <v>205</v>
      </c>
      <c r="B673" s="1230">
        <v>2500</v>
      </c>
      <c r="C673" s="2196" t="s">
        <v>936</v>
      </c>
      <c r="D673" s="2203"/>
      <c r="E673" s="1547"/>
      <c r="F673" s="466">
        <f t="shared" si="133"/>
        <v>0</v>
      </c>
      <c r="G673" s="1344"/>
      <c r="H673" s="1345"/>
      <c r="I673" s="1345"/>
      <c r="J673" s="1346"/>
      <c r="K673" s="1566" t="str">
        <f t="shared" si="124"/>
        <v/>
      </c>
      <c r="L673" s="497"/>
    </row>
    <row r="674" spans="1:12" hidden="1">
      <c r="A674" s="9">
        <v>210</v>
      </c>
      <c r="B674" s="1230">
        <v>2600</v>
      </c>
      <c r="C674" s="2198" t="s">
        <v>937</v>
      </c>
      <c r="D674" s="2199"/>
      <c r="E674" s="1547"/>
      <c r="F674" s="466">
        <f t="shared" si="133"/>
        <v>0</v>
      </c>
      <c r="G674" s="1344"/>
      <c r="H674" s="1345"/>
      <c r="I674" s="1345"/>
      <c r="J674" s="1346"/>
      <c r="K674" s="1566" t="str">
        <f t="shared" si="124"/>
        <v/>
      </c>
      <c r="L674" s="497"/>
    </row>
    <row r="675" spans="1:12" hidden="1">
      <c r="A675" s="9">
        <v>215</v>
      </c>
      <c r="B675" s="1230">
        <v>2700</v>
      </c>
      <c r="C675" s="2198" t="s">
        <v>938</v>
      </c>
      <c r="D675" s="2199"/>
      <c r="E675" s="1547"/>
      <c r="F675" s="466">
        <f t="shared" si="133"/>
        <v>0</v>
      </c>
      <c r="G675" s="1344"/>
      <c r="H675" s="1345"/>
      <c r="I675" s="1345"/>
      <c r="J675" s="1346"/>
      <c r="K675" s="1566" t="str">
        <f t="shared" si="124"/>
        <v/>
      </c>
      <c r="L675" s="497"/>
    </row>
    <row r="676" spans="1:12" hidden="1">
      <c r="A676" s="8">
        <v>220</v>
      </c>
      <c r="B676" s="1230">
        <v>2800</v>
      </c>
      <c r="C676" s="2198" t="s">
        <v>1761</v>
      </c>
      <c r="D676" s="2199"/>
      <c r="E676" s="1547"/>
      <c r="F676" s="466">
        <f t="shared" si="133"/>
        <v>0</v>
      </c>
      <c r="G676" s="1344"/>
      <c r="H676" s="1345"/>
      <c r="I676" s="1345"/>
      <c r="J676" s="1346"/>
      <c r="K676" s="1566" t="str">
        <f t="shared" si="124"/>
        <v/>
      </c>
      <c r="L676" s="497"/>
    </row>
    <row r="677" spans="1:12" ht="36" hidden="1" customHeight="1">
      <c r="A677" s="9">
        <v>225</v>
      </c>
      <c r="B677" s="1230">
        <v>2900</v>
      </c>
      <c r="C677" s="2196" t="s">
        <v>939</v>
      </c>
      <c r="D677" s="2196"/>
      <c r="E677" s="465">
        <f t="shared" ref="E677:J677" si="134">SUM(E678:E685)</f>
        <v>0</v>
      </c>
      <c r="F677" s="466">
        <f t="shared" si="134"/>
        <v>0</v>
      </c>
      <c r="G677" s="578">
        <f t="shared" si="134"/>
        <v>0</v>
      </c>
      <c r="H677" s="579">
        <f t="shared" si="134"/>
        <v>0</v>
      </c>
      <c r="I677" s="579">
        <f t="shared" si="134"/>
        <v>0</v>
      </c>
      <c r="J677" s="580">
        <f t="shared" si="134"/>
        <v>0</v>
      </c>
      <c r="K677" s="1566" t="str">
        <f t="shared" si="124"/>
        <v/>
      </c>
      <c r="L677" s="497"/>
    </row>
    <row r="678" spans="1:12" hidden="1">
      <c r="A678" s="9">
        <v>230</v>
      </c>
      <c r="B678" s="1269"/>
      <c r="C678" s="1232">
        <v>2910</v>
      </c>
      <c r="D678" s="1270" t="s">
        <v>2179</v>
      </c>
      <c r="E678" s="622"/>
      <c r="F678" s="631">
        <f t="shared" ref="F678:F685" si="135">G678+H678+I678+J678</f>
        <v>0</v>
      </c>
      <c r="G678" s="545"/>
      <c r="H678" s="546"/>
      <c r="I678" s="546"/>
      <c r="J678" s="547"/>
      <c r="K678" s="1566" t="str">
        <f t="shared" si="124"/>
        <v/>
      </c>
      <c r="L678" s="497"/>
    </row>
    <row r="679" spans="1:12" hidden="1">
      <c r="A679" s="9">
        <v>245</v>
      </c>
      <c r="B679" s="1269"/>
      <c r="C679" s="1256">
        <v>2920</v>
      </c>
      <c r="D679" s="1271" t="s">
        <v>2178</v>
      </c>
      <c r="E679" s="1549"/>
      <c r="F679" s="638">
        <f>G679+H679+I679+J679</f>
        <v>0</v>
      </c>
      <c r="G679" s="551"/>
      <c r="H679" s="552"/>
      <c r="I679" s="552"/>
      <c r="J679" s="553"/>
      <c r="K679" s="1566" t="str">
        <f t="shared" si="124"/>
        <v/>
      </c>
      <c r="L679" s="497"/>
    </row>
    <row r="680" spans="1:12" ht="31.5" hidden="1">
      <c r="A680" s="8">
        <v>220</v>
      </c>
      <c r="B680" s="1269"/>
      <c r="C680" s="1256">
        <v>2969</v>
      </c>
      <c r="D680" s="1271" t="s">
        <v>940</v>
      </c>
      <c r="E680" s="1549"/>
      <c r="F680" s="638">
        <f t="shared" si="135"/>
        <v>0</v>
      </c>
      <c r="G680" s="551"/>
      <c r="H680" s="552"/>
      <c r="I680" s="552"/>
      <c r="J680" s="553"/>
      <c r="K680" s="1566" t="str">
        <f t="shared" si="124"/>
        <v/>
      </c>
      <c r="L680" s="497"/>
    </row>
    <row r="681" spans="1:12" ht="31.5" hidden="1">
      <c r="A681" s="9">
        <v>225</v>
      </c>
      <c r="B681" s="1269"/>
      <c r="C681" s="1272">
        <v>2970</v>
      </c>
      <c r="D681" s="1273" t="s">
        <v>941</v>
      </c>
      <c r="E681" s="1551"/>
      <c r="F681" s="642">
        <f t="shared" si="135"/>
        <v>0</v>
      </c>
      <c r="G681" s="745"/>
      <c r="H681" s="746"/>
      <c r="I681" s="746"/>
      <c r="J681" s="721"/>
      <c r="K681" s="1566" t="str">
        <f t="shared" si="124"/>
        <v/>
      </c>
      <c r="L681" s="497"/>
    </row>
    <row r="682" spans="1:12" hidden="1">
      <c r="A682" s="9">
        <v>230</v>
      </c>
      <c r="B682" s="1269"/>
      <c r="C682" s="1260">
        <v>2989</v>
      </c>
      <c r="D682" s="1274" t="s">
        <v>942</v>
      </c>
      <c r="E682" s="1550"/>
      <c r="F682" s="640">
        <f t="shared" si="135"/>
        <v>0</v>
      </c>
      <c r="G682" s="737"/>
      <c r="H682" s="738"/>
      <c r="I682" s="738"/>
      <c r="J682" s="702"/>
      <c r="K682" s="1566" t="str">
        <f t="shared" si="124"/>
        <v/>
      </c>
      <c r="L682" s="497"/>
    </row>
    <row r="683" spans="1:12" ht="31.5" hidden="1">
      <c r="A683" s="9">
        <v>235</v>
      </c>
      <c r="B683" s="1237"/>
      <c r="C683" s="1254">
        <v>2990</v>
      </c>
      <c r="D683" s="1275" t="s">
        <v>2180</v>
      </c>
      <c r="E683" s="1548"/>
      <c r="F683" s="636">
        <f>G683+H683+I683+J683</f>
        <v>0</v>
      </c>
      <c r="G683" s="554"/>
      <c r="H683" s="555"/>
      <c r="I683" s="555"/>
      <c r="J683" s="556"/>
      <c r="K683" s="1566" t="str">
        <f t="shared" si="124"/>
        <v/>
      </c>
      <c r="L683" s="497"/>
    </row>
    <row r="684" spans="1:12" hidden="1">
      <c r="A684" s="9">
        <v>240</v>
      </c>
      <c r="B684" s="1237"/>
      <c r="C684" s="1254">
        <v>2991</v>
      </c>
      <c r="D684" s="1275" t="s">
        <v>943</v>
      </c>
      <c r="E684" s="1548"/>
      <c r="F684" s="636">
        <f t="shared" si="135"/>
        <v>0</v>
      </c>
      <c r="G684" s="554"/>
      <c r="H684" s="555"/>
      <c r="I684" s="555"/>
      <c r="J684" s="556"/>
      <c r="K684" s="1566" t="str">
        <f t="shared" si="124"/>
        <v/>
      </c>
      <c r="L684" s="497"/>
    </row>
    <row r="685" spans="1:12" hidden="1">
      <c r="A685" s="9">
        <v>245</v>
      </c>
      <c r="B685" s="1237"/>
      <c r="C685" s="1234">
        <v>2992</v>
      </c>
      <c r="D685" s="1276" t="s">
        <v>944</v>
      </c>
      <c r="E685" s="628"/>
      <c r="F685" s="632">
        <f t="shared" si="135"/>
        <v>0</v>
      </c>
      <c r="G685" s="557"/>
      <c r="H685" s="558"/>
      <c r="I685" s="558"/>
      <c r="J685" s="559"/>
      <c r="K685" s="1566" t="str">
        <f t="shared" si="124"/>
        <v/>
      </c>
      <c r="L685" s="497"/>
    </row>
    <row r="686" spans="1:12" hidden="1">
      <c r="A686" s="8">
        <v>250</v>
      </c>
      <c r="B686" s="1230">
        <v>3300</v>
      </c>
      <c r="C686" s="1277" t="s">
        <v>945</v>
      </c>
      <c r="D686" s="2012"/>
      <c r="E686" s="465">
        <f t="shared" ref="E686:J686" si="136">SUM(E687:E692)</f>
        <v>0</v>
      </c>
      <c r="F686" s="466">
        <f t="shared" si="136"/>
        <v>0</v>
      </c>
      <c r="G686" s="578">
        <f t="shared" si="136"/>
        <v>0</v>
      </c>
      <c r="H686" s="579">
        <f t="shared" si="136"/>
        <v>0</v>
      </c>
      <c r="I686" s="579">
        <f t="shared" si="136"/>
        <v>0</v>
      </c>
      <c r="J686" s="580">
        <f t="shared" si="136"/>
        <v>0</v>
      </c>
      <c r="K686" s="1566" t="str">
        <f t="shared" si="124"/>
        <v/>
      </c>
      <c r="L686" s="497"/>
    </row>
    <row r="687" spans="1:12" hidden="1">
      <c r="A687" s="9">
        <v>255</v>
      </c>
      <c r="B687" s="1236"/>
      <c r="C687" s="1232">
        <v>3301</v>
      </c>
      <c r="D687" s="1278" t="s">
        <v>946</v>
      </c>
      <c r="E687" s="622"/>
      <c r="F687" s="631">
        <f t="shared" ref="F687:F695" si="137">G687+H687+I687+J687</f>
        <v>0</v>
      </c>
      <c r="G687" s="545"/>
      <c r="H687" s="546"/>
      <c r="I687" s="1528">
        <v>0</v>
      </c>
      <c r="J687" s="752">
        <v>0</v>
      </c>
      <c r="K687" s="1566" t="str">
        <f t="shared" si="124"/>
        <v/>
      </c>
      <c r="L687" s="497"/>
    </row>
    <row r="688" spans="1:12" hidden="1">
      <c r="A688" s="9">
        <v>265</v>
      </c>
      <c r="B688" s="1236"/>
      <c r="C688" s="1238">
        <v>3302</v>
      </c>
      <c r="D688" s="1279" t="s">
        <v>1048</v>
      </c>
      <c r="E688" s="624"/>
      <c r="F688" s="633">
        <f t="shared" si="137"/>
        <v>0</v>
      </c>
      <c r="G688" s="548"/>
      <c r="H688" s="549"/>
      <c r="I688" s="1530">
        <v>0</v>
      </c>
      <c r="J688" s="753">
        <v>0</v>
      </c>
      <c r="K688" s="1566" t="str">
        <f t="shared" si="124"/>
        <v/>
      </c>
      <c r="L688" s="497"/>
    </row>
    <row r="689" spans="1:12" hidden="1">
      <c r="A689" s="8">
        <v>270</v>
      </c>
      <c r="B689" s="1236"/>
      <c r="C689" s="1238">
        <v>3303</v>
      </c>
      <c r="D689" s="1279" t="s">
        <v>947</v>
      </c>
      <c r="E689" s="624"/>
      <c r="F689" s="633">
        <f t="shared" si="137"/>
        <v>0</v>
      </c>
      <c r="G689" s="548"/>
      <c r="H689" s="549"/>
      <c r="I689" s="1530">
        <v>0</v>
      </c>
      <c r="J689" s="753">
        <v>0</v>
      </c>
      <c r="K689" s="1566" t="str">
        <f t="shared" si="124"/>
        <v/>
      </c>
      <c r="L689" s="497"/>
    </row>
    <row r="690" spans="1:12" hidden="1">
      <c r="A690" s="8">
        <v>290</v>
      </c>
      <c r="B690" s="1236"/>
      <c r="C690" s="1238">
        <v>3304</v>
      </c>
      <c r="D690" s="1279" t="s">
        <v>948</v>
      </c>
      <c r="E690" s="624"/>
      <c r="F690" s="633">
        <f t="shared" si="137"/>
        <v>0</v>
      </c>
      <c r="G690" s="548"/>
      <c r="H690" s="549"/>
      <c r="I690" s="1530">
        <v>0</v>
      </c>
      <c r="J690" s="753">
        <v>0</v>
      </c>
      <c r="K690" s="1566" t="str">
        <f t="shared" si="124"/>
        <v/>
      </c>
      <c r="L690" s="497"/>
    </row>
    <row r="691" spans="1:12" hidden="1">
      <c r="A691" s="17">
        <v>320</v>
      </c>
      <c r="B691" s="1236"/>
      <c r="C691" s="1238">
        <v>3305</v>
      </c>
      <c r="D691" s="1279" t="s">
        <v>949</v>
      </c>
      <c r="E691" s="624"/>
      <c r="F691" s="633">
        <f t="shared" si="137"/>
        <v>0</v>
      </c>
      <c r="G691" s="548"/>
      <c r="H691" s="549"/>
      <c r="I691" s="1530">
        <v>0</v>
      </c>
      <c r="J691" s="753">
        <v>0</v>
      </c>
      <c r="K691" s="1566" t="str">
        <f t="shared" si="124"/>
        <v/>
      </c>
      <c r="L691" s="497"/>
    </row>
    <row r="692" spans="1:12" ht="31.5" hidden="1">
      <c r="A692" s="8">
        <v>330</v>
      </c>
      <c r="B692" s="1236"/>
      <c r="C692" s="1234">
        <v>3306</v>
      </c>
      <c r="D692" s="1280" t="s">
        <v>1762</v>
      </c>
      <c r="E692" s="628"/>
      <c r="F692" s="632">
        <f t="shared" si="137"/>
        <v>0</v>
      </c>
      <c r="G692" s="557"/>
      <c r="H692" s="558"/>
      <c r="I692" s="1532">
        <v>0</v>
      </c>
      <c r="J692" s="1537">
        <v>0</v>
      </c>
      <c r="K692" s="1566" t="str">
        <f t="shared" si="124"/>
        <v/>
      </c>
      <c r="L692" s="497"/>
    </row>
    <row r="693" spans="1:12" hidden="1">
      <c r="A693" s="8">
        <v>350</v>
      </c>
      <c r="B693" s="1230">
        <v>3900</v>
      </c>
      <c r="C693" s="2196" t="s">
        <v>950</v>
      </c>
      <c r="D693" s="2196"/>
      <c r="E693" s="1547"/>
      <c r="F693" s="466">
        <f t="shared" si="137"/>
        <v>0</v>
      </c>
      <c r="G693" s="1344"/>
      <c r="H693" s="1345"/>
      <c r="I693" s="1345"/>
      <c r="J693" s="1346"/>
      <c r="K693" s="1566" t="str">
        <f t="shared" ref="K693:K740" si="138">(IF($E693&lt;&gt;0,$K$2,IF($F693&lt;&gt;0,$K$2,IF($G693&lt;&gt;0,$K$2,IF($H693&lt;&gt;0,$K$2,IF($I693&lt;&gt;0,$K$2,IF($J693&lt;&gt;0,$K$2,"")))))))</f>
        <v/>
      </c>
      <c r="L693" s="497"/>
    </row>
    <row r="694" spans="1:12" hidden="1">
      <c r="A694" s="9">
        <v>355</v>
      </c>
      <c r="B694" s="1230">
        <v>4000</v>
      </c>
      <c r="C694" s="2196" t="s">
        <v>951</v>
      </c>
      <c r="D694" s="2196"/>
      <c r="E694" s="1547"/>
      <c r="F694" s="466">
        <f t="shared" si="137"/>
        <v>0</v>
      </c>
      <c r="G694" s="1344"/>
      <c r="H694" s="1345"/>
      <c r="I694" s="1345"/>
      <c r="J694" s="1346"/>
      <c r="K694" s="1566" t="str">
        <f t="shared" si="138"/>
        <v/>
      </c>
      <c r="L694" s="497"/>
    </row>
    <row r="695" spans="1:12" hidden="1">
      <c r="A695" s="9">
        <v>375</v>
      </c>
      <c r="B695" s="1230">
        <v>4100</v>
      </c>
      <c r="C695" s="2196" t="s">
        <v>952</v>
      </c>
      <c r="D695" s="2196"/>
      <c r="E695" s="1547"/>
      <c r="F695" s="466">
        <f t="shared" si="137"/>
        <v>0</v>
      </c>
      <c r="G695" s="1344"/>
      <c r="H695" s="1345"/>
      <c r="I695" s="1345"/>
      <c r="J695" s="1346"/>
      <c r="K695" s="1566" t="str">
        <f t="shared" si="138"/>
        <v/>
      </c>
      <c r="L695" s="497"/>
    </row>
    <row r="696" spans="1:12" hidden="1">
      <c r="A696" s="9">
        <v>375</v>
      </c>
      <c r="B696" s="1230">
        <v>4200</v>
      </c>
      <c r="C696" s="2196" t="s">
        <v>953</v>
      </c>
      <c r="D696" s="2196"/>
      <c r="E696" s="465">
        <f t="shared" ref="E696:J696" si="139">SUM(E697:E702)</f>
        <v>0</v>
      </c>
      <c r="F696" s="466">
        <f t="shared" si="139"/>
        <v>0</v>
      </c>
      <c r="G696" s="578">
        <f t="shared" si="139"/>
        <v>0</v>
      </c>
      <c r="H696" s="579">
        <f t="shared" si="139"/>
        <v>0</v>
      </c>
      <c r="I696" s="579">
        <f t="shared" si="139"/>
        <v>0</v>
      </c>
      <c r="J696" s="580">
        <f t="shared" si="139"/>
        <v>0</v>
      </c>
      <c r="K696" s="1566" t="str">
        <f t="shared" si="138"/>
        <v/>
      </c>
      <c r="L696" s="497"/>
    </row>
    <row r="697" spans="1:12" hidden="1">
      <c r="A697" s="9">
        <v>380</v>
      </c>
      <c r="B697" s="1281"/>
      <c r="C697" s="1232">
        <v>4201</v>
      </c>
      <c r="D697" s="1233" t="s">
        <v>954</v>
      </c>
      <c r="E697" s="622"/>
      <c r="F697" s="631">
        <f t="shared" ref="F697:F702" si="140">G697+H697+I697+J697</f>
        <v>0</v>
      </c>
      <c r="G697" s="545"/>
      <c r="H697" s="546"/>
      <c r="I697" s="546"/>
      <c r="J697" s="547"/>
      <c r="K697" s="1566" t="str">
        <f t="shared" si="138"/>
        <v/>
      </c>
      <c r="L697" s="497"/>
    </row>
    <row r="698" spans="1:12" hidden="1">
      <c r="A698" s="9">
        <v>385</v>
      </c>
      <c r="B698" s="1281"/>
      <c r="C698" s="1238">
        <v>4202</v>
      </c>
      <c r="D698" s="1282" t="s">
        <v>955</v>
      </c>
      <c r="E698" s="624"/>
      <c r="F698" s="633">
        <f t="shared" si="140"/>
        <v>0</v>
      </c>
      <c r="G698" s="548"/>
      <c r="H698" s="549"/>
      <c r="I698" s="549"/>
      <c r="J698" s="550"/>
      <c r="K698" s="1566" t="str">
        <f t="shared" si="138"/>
        <v/>
      </c>
      <c r="L698" s="497"/>
    </row>
    <row r="699" spans="1:12" hidden="1">
      <c r="A699" s="9">
        <v>390</v>
      </c>
      <c r="B699" s="1281"/>
      <c r="C699" s="1238">
        <v>4214</v>
      </c>
      <c r="D699" s="1282" t="s">
        <v>956</v>
      </c>
      <c r="E699" s="624"/>
      <c r="F699" s="633">
        <f t="shared" si="140"/>
        <v>0</v>
      </c>
      <c r="G699" s="548"/>
      <c r="H699" s="549"/>
      <c r="I699" s="549"/>
      <c r="J699" s="550"/>
      <c r="K699" s="1566" t="str">
        <f t="shared" si="138"/>
        <v/>
      </c>
      <c r="L699" s="497"/>
    </row>
    <row r="700" spans="1:12" hidden="1">
      <c r="A700" s="9">
        <v>390</v>
      </c>
      <c r="B700" s="1281"/>
      <c r="C700" s="1238">
        <v>4217</v>
      </c>
      <c r="D700" s="1282" t="s">
        <v>957</v>
      </c>
      <c r="E700" s="624"/>
      <c r="F700" s="633">
        <f t="shared" si="140"/>
        <v>0</v>
      </c>
      <c r="G700" s="548"/>
      <c r="H700" s="549"/>
      <c r="I700" s="549"/>
      <c r="J700" s="550"/>
      <c r="K700" s="1566" t="str">
        <f t="shared" si="138"/>
        <v/>
      </c>
      <c r="L700" s="497"/>
    </row>
    <row r="701" spans="1:12" hidden="1">
      <c r="A701" s="9">
        <v>395</v>
      </c>
      <c r="B701" s="1281"/>
      <c r="C701" s="1238">
        <v>4218</v>
      </c>
      <c r="D701" s="1239" t="s">
        <v>958</v>
      </c>
      <c r="E701" s="624"/>
      <c r="F701" s="633">
        <f t="shared" si="140"/>
        <v>0</v>
      </c>
      <c r="G701" s="548"/>
      <c r="H701" s="549"/>
      <c r="I701" s="549"/>
      <c r="J701" s="550"/>
      <c r="K701" s="1566" t="str">
        <f t="shared" si="138"/>
        <v/>
      </c>
      <c r="L701" s="497"/>
    </row>
    <row r="702" spans="1:12" hidden="1">
      <c r="A702" s="467">
        <v>397</v>
      </c>
      <c r="B702" s="1281"/>
      <c r="C702" s="1234">
        <v>4219</v>
      </c>
      <c r="D702" s="1266" t="s">
        <v>959</v>
      </c>
      <c r="E702" s="628"/>
      <c r="F702" s="632">
        <f t="shared" si="140"/>
        <v>0</v>
      </c>
      <c r="G702" s="557"/>
      <c r="H702" s="558"/>
      <c r="I702" s="558"/>
      <c r="J702" s="559"/>
      <c r="K702" s="1566" t="str">
        <f t="shared" si="138"/>
        <v/>
      </c>
      <c r="L702" s="497"/>
    </row>
    <row r="703" spans="1:12" hidden="1">
      <c r="A703" s="7">
        <v>398</v>
      </c>
      <c r="B703" s="1230">
        <v>4300</v>
      </c>
      <c r="C703" s="2196" t="s">
        <v>1766</v>
      </c>
      <c r="D703" s="2196"/>
      <c r="E703" s="465">
        <f t="shared" ref="E703:J703" si="141">SUM(E704:E706)</f>
        <v>0</v>
      </c>
      <c r="F703" s="466">
        <f t="shared" si="141"/>
        <v>0</v>
      </c>
      <c r="G703" s="578">
        <f t="shared" si="141"/>
        <v>0</v>
      </c>
      <c r="H703" s="579">
        <f t="shared" si="141"/>
        <v>0</v>
      </c>
      <c r="I703" s="579">
        <f t="shared" si="141"/>
        <v>0</v>
      </c>
      <c r="J703" s="580">
        <f t="shared" si="141"/>
        <v>0</v>
      </c>
      <c r="K703" s="1566" t="str">
        <f t="shared" si="138"/>
        <v/>
      </c>
      <c r="L703" s="497"/>
    </row>
    <row r="704" spans="1:12" hidden="1">
      <c r="A704" s="7">
        <v>399</v>
      </c>
      <c r="B704" s="1281"/>
      <c r="C704" s="1232">
        <v>4301</v>
      </c>
      <c r="D704" s="1251" t="s">
        <v>960</v>
      </c>
      <c r="E704" s="622"/>
      <c r="F704" s="631">
        <f t="shared" ref="F704:F709" si="142">G704+H704+I704+J704</f>
        <v>0</v>
      </c>
      <c r="G704" s="545"/>
      <c r="H704" s="546"/>
      <c r="I704" s="546"/>
      <c r="J704" s="547"/>
      <c r="K704" s="1566" t="str">
        <f t="shared" si="138"/>
        <v/>
      </c>
      <c r="L704" s="497"/>
    </row>
    <row r="705" spans="1:12" hidden="1">
      <c r="A705" s="7">
        <v>400</v>
      </c>
      <c r="B705" s="1281"/>
      <c r="C705" s="1238">
        <v>4302</v>
      </c>
      <c r="D705" s="1282" t="s">
        <v>1049</v>
      </c>
      <c r="E705" s="624"/>
      <c r="F705" s="633">
        <f t="shared" si="142"/>
        <v>0</v>
      </c>
      <c r="G705" s="548"/>
      <c r="H705" s="549"/>
      <c r="I705" s="549"/>
      <c r="J705" s="550"/>
      <c r="K705" s="1566" t="str">
        <f t="shared" si="138"/>
        <v/>
      </c>
      <c r="L705" s="497"/>
    </row>
    <row r="706" spans="1:12" hidden="1">
      <c r="A706" s="7">
        <v>401</v>
      </c>
      <c r="B706" s="1281"/>
      <c r="C706" s="1234">
        <v>4309</v>
      </c>
      <c r="D706" s="1242" t="s">
        <v>962</v>
      </c>
      <c r="E706" s="628"/>
      <c r="F706" s="632">
        <f t="shared" si="142"/>
        <v>0</v>
      </c>
      <c r="G706" s="557"/>
      <c r="H706" s="558"/>
      <c r="I706" s="558"/>
      <c r="J706" s="559"/>
      <c r="K706" s="1566" t="str">
        <f t="shared" si="138"/>
        <v/>
      </c>
      <c r="L706" s="497"/>
    </row>
    <row r="707" spans="1:12" hidden="1">
      <c r="A707" s="7">
        <v>402</v>
      </c>
      <c r="B707" s="1230">
        <v>4400</v>
      </c>
      <c r="C707" s="2196" t="s">
        <v>1763</v>
      </c>
      <c r="D707" s="2196"/>
      <c r="E707" s="1547"/>
      <c r="F707" s="466">
        <f t="shared" si="142"/>
        <v>0</v>
      </c>
      <c r="G707" s="1344"/>
      <c r="H707" s="1345"/>
      <c r="I707" s="1345"/>
      <c r="J707" s="1346"/>
      <c r="K707" s="1566" t="str">
        <f t="shared" si="138"/>
        <v/>
      </c>
      <c r="L707" s="497"/>
    </row>
    <row r="708" spans="1:12" hidden="1">
      <c r="A708" s="18">
        <v>404</v>
      </c>
      <c r="B708" s="1230">
        <v>4500</v>
      </c>
      <c r="C708" s="2196" t="s">
        <v>1764</v>
      </c>
      <c r="D708" s="2196"/>
      <c r="E708" s="1547"/>
      <c r="F708" s="466">
        <f t="shared" si="142"/>
        <v>0</v>
      </c>
      <c r="G708" s="1344"/>
      <c r="H708" s="1345"/>
      <c r="I708" s="1345"/>
      <c r="J708" s="1346"/>
      <c r="K708" s="1566" t="str">
        <f t="shared" si="138"/>
        <v/>
      </c>
      <c r="L708" s="497"/>
    </row>
    <row r="709" spans="1:12" hidden="1">
      <c r="A709" s="18">
        <v>404</v>
      </c>
      <c r="B709" s="1230">
        <v>4600</v>
      </c>
      <c r="C709" s="2198" t="s">
        <v>963</v>
      </c>
      <c r="D709" s="2199"/>
      <c r="E709" s="1547"/>
      <c r="F709" s="466">
        <f t="shared" si="142"/>
        <v>0</v>
      </c>
      <c r="G709" s="1344"/>
      <c r="H709" s="1345"/>
      <c r="I709" s="1345"/>
      <c r="J709" s="1346"/>
      <c r="K709" s="1566" t="str">
        <f t="shared" si="138"/>
        <v/>
      </c>
      <c r="L709" s="497"/>
    </row>
    <row r="710" spans="1:12" hidden="1">
      <c r="A710" s="8">
        <v>440</v>
      </c>
      <c r="B710" s="1230">
        <v>4900</v>
      </c>
      <c r="C710" s="2196" t="s">
        <v>584</v>
      </c>
      <c r="D710" s="2196"/>
      <c r="E710" s="465">
        <f t="shared" ref="E710:J710" si="143">+E711+E712</f>
        <v>0</v>
      </c>
      <c r="F710" s="466">
        <f t="shared" si="143"/>
        <v>0</v>
      </c>
      <c r="G710" s="578">
        <f t="shared" si="143"/>
        <v>0</v>
      </c>
      <c r="H710" s="579">
        <f t="shared" si="143"/>
        <v>0</v>
      </c>
      <c r="I710" s="579">
        <f t="shared" si="143"/>
        <v>0</v>
      </c>
      <c r="J710" s="580">
        <f t="shared" si="143"/>
        <v>0</v>
      </c>
      <c r="K710" s="1566" t="str">
        <f t="shared" si="138"/>
        <v/>
      </c>
      <c r="L710" s="497"/>
    </row>
    <row r="711" spans="1:12" hidden="1">
      <c r="A711" s="8">
        <v>450</v>
      </c>
      <c r="B711" s="1281"/>
      <c r="C711" s="1232">
        <v>4901</v>
      </c>
      <c r="D711" s="1283" t="s">
        <v>585</v>
      </c>
      <c r="E711" s="622"/>
      <c r="F711" s="631">
        <f>G711+H711+I711+J711</f>
        <v>0</v>
      </c>
      <c r="G711" s="545"/>
      <c r="H711" s="546"/>
      <c r="I711" s="546"/>
      <c r="J711" s="547"/>
      <c r="K711" s="1566" t="str">
        <f t="shared" si="138"/>
        <v/>
      </c>
      <c r="L711" s="497"/>
    </row>
    <row r="712" spans="1:12" hidden="1">
      <c r="A712" s="8">
        <v>495</v>
      </c>
      <c r="B712" s="1281"/>
      <c r="C712" s="1234">
        <v>4902</v>
      </c>
      <c r="D712" s="1242" t="s">
        <v>586</v>
      </c>
      <c r="E712" s="628"/>
      <c r="F712" s="632">
        <f>G712+H712+I712+J712</f>
        <v>0</v>
      </c>
      <c r="G712" s="557"/>
      <c r="H712" s="558"/>
      <c r="I712" s="558"/>
      <c r="J712" s="559"/>
      <c r="K712" s="1566" t="str">
        <f t="shared" si="138"/>
        <v/>
      </c>
      <c r="L712" s="497"/>
    </row>
    <row r="713" spans="1:12" hidden="1">
      <c r="A713" s="9">
        <v>500</v>
      </c>
      <c r="B713" s="1284">
        <v>5100</v>
      </c>
      <c r="C713" s="2197" t="s">
        <v>964</v>
      </c>
      <c r="D713" s="2197"/>
      <c r="E713" s="1547"/>
      <c r="F713" s="466">
        <f>G713+H713+I713+J713</f>
        <v>0</v>
      </c>
      <c r="G713" s="1344"/>
      <c r="H713" s="1345"/>
      <c r="I713" s="1345"/>
      <c r="J713" s="1346"/>
      <c r="K713" s="1566" t="str">
        <f t="shared" si="138"/>
        <v/>
      </c>
      <c r="L713" s="497"/>
    </row>
    <row r="714" spans="1:12" hidden="1">
      <c r="A714" s="9">
        <v>505</v>
      </c>
      <c r="B714" s="1284">
        <v>5200</v>
      </c>
      <c r="C714" s="2197" t="s">
        <v>965</v>
      </c>
      <c r="D714" s="2197"/>
      <c r="E714" s="465">
        <f t="shared" ref="E714:J714" si="144">SUM(E715:E721)</f>
        <v>0</v>
      </c>
      <c r="F714" s="466">
        <f t="shared" si="144"/>
        <v>0</v>
      </c>
      <c r="G714" s="578">
        <f t="shared" si="144"/>
        <v>0</v>
      </c>
      <c r="H714" s="579">
        <f t="shared" si="144"/>
        <v>0</v>
      </c>
      <c r="I714" s="579">
        <f t="shared" si="144"/>
        <v>0</v>
      </c>
      <c r="J714" s="580">
        <f t="shared" si="144"/>
        <v>0</v>
      </c>
      <c r="K714" s="1566" t="str">
        <f t="shared" si="138"/>
        <v/>
      </c>
      <c r="L714" s="497"/>
    </row>
    <row r="715" spans="1:12" hidden="1">
      <c r="A715" s="9">
        <v>510</v>
      </c>
      <c r="B715" s="1285"/>
      <c r="C715" s="1286">
        <v>5201</v>
      </c>
      <c r="D715" s="1287" t="s">
        <v>966</v>
      </c>
      <c r="E715" s="622"/>
      <c r="F715" s="631">
        <f t="shared" ref="F715:F721" si="145">G715+H715+I715+J715</f>
        <v>0</v>
      </c>
      <c r="G715" s="545"/>
      <c r="H715" s="546"/>
      <c r="I715" s="546"/>
      <c r="J715" s="547"/>
      <c r="K715" s="1566" t="str">
        <f t="shared" si="138"/>
        <v/>
      </c>
      <c r="L715" s="497"/>
    </row>
    <row r="716" spans="1:12" hidden="1">
      <c r="A716" s="9">
        <v>515</v>
      </c>
      <c r="B716" s="1285"/>
      <c r="C716" s="1288">
        <v>5202</v>
      </c>
      <c r="D716" s="1289" t="s">
        <v>967</v>
      </c>
      <c r="E716" s="624"/>
      <c r="F716" s="633">
        <f t="shared" si="145"/>
        <v>0</v>
      </c>
      <c r="G716" s="548"/>
      <c r="H716" s="549"/>
      <c r="I716" s="549"/>
      <c r="J716" s="550"/>
      <c r="K716" s="1566" t="str">
        <f t="shared" si="138"/>
        <v/>
      </c>
      <c r="L716" s="497"/>
    </row>
    <row r="717" spans="1:12" hidden="1">
      <c r="A717" s="9">
        <v>520</v>
      </c>
      <c r="B717" s="1285"/>
      <c r="C717" s="1288">
        <v>5203</v>
      </c>
      <c r="D717" s="1289" t="s">
        <v>266</v>
      </c>
      <c r="E717" s="624"/>
      <c r="F717" s="633">
        <f t="shared" si="145"/>
        <v>0</v>
      </c>
      <c r="G717" s="548"/>
      <c r="H717" s="549"/>
      <c r="I717" s="549"/>
      <c r="J717" s="550"/>
      <c r="K717" s="1566" t="str">
        <f t="shared" si="138"/>
        <v/>
      </c>
      <c r="L717" s="497"/>
    </row>
    <row r="718" spans="1:12" hidden="1">
      <c r="A718" s="9">
        <v>525</v>
      </c>
      <c r="B718" s="1285"/>
      <c r="C718" s="1288">
        <v>5204</v>
      </c>
      <c r="D718" s="1289" t="s">
        <v>267</v>
      </c>
      <c r="E718" s="624"/>
      <c r="F718" s="633">
        <f t="shared" si="145"/>
        <v>0</v>
      </c>
      <c r="G718" s="548"/>
      <c r="H718" s="549"/>
      <c r="I718" s="549"/>
      <c r="J718" s="550"/>
      <c r="K718" s="1566" t="str">
        <f t="shared" si="138"/>
        <v/>
      </c>
      <c r="L718" s="497"/>
    </row>
    <row r="719" spans="1:12" hidden="1">
      <c r="A719" s="8">
        <v>635</v>
      </c>
      <c r="B719" s="1285"/>
      <c r="C719" s="1288">
        <v>5205</v>
      </c>
      <c r="D719" s="1289" t="s">
        <v>268</v>
      </c>
      <c r="E719" s="624"/>
      <c r="F719" s="633">
        <f t="shared" si="145"/>
        <v>0</v>
      </c>
      <c r="G719" s="548"/>
      <c r="H719" s="549"/>
      <c r="I719" s="549"/>
      <c r="J719" s="550"/>
      <c r="K719" s="1566" t="str">
        <f t="shared" si="138"/>
        <v/>
      </c>
      <c r="L719" s="497"/>
    </row>
    <row r="720" spans="1:12" hidden="1">
      <c r="A720" s="9">
        <v>640</v>
      </c>
      <c r="B720" s="1285"/>
      <c r="C720" s="1288">
        <v>5206</v>
      </c>
      <c r="D720" s="1289" t="s">
        <v>269</v>
      </c>
      <c r="E720" s="624"/>
      <c r="F720" s="633">
        <f t="shared" si="145"/>
        <v>0</v>
      </c>
      <c r="G720" s="548"/>
      <c r="H720" s="549"/>
      <c r="I720" s="549"/>
      <c r="J720" s="550"/>
      <c r="K720" s="1566" t="str">
        <f t="shared" si="138"/>
        <v/>
      </c>
      <c r="L720" s="497"/>
    </row>
    <row r="721" spans="1:12" hidden="1">
      <c r="A721" s="9">
        <v>645</v>
      </c>
      <c r="B721" s="1285"/>
      <c r="C721" s="1290">
        <v>5219</v>
      </c>
      <c r="D721" s="1291" t="s">
        <v>270</v>
      </c>
      <c r="E721" s="628"/>
      <c r="F721" s="632">
        <f t="shared" si="145"/>
        <v>0</v>
      </c>
      <c r="G721" s="557"/>
      <c r="H721" s="558"/>
      <c r="I721" s="558"/>
      <c r="J721" s="559"/>
      <c r="K721" s="1566" t="str">
        <f t="shared" si="138"/>
        <v/>
      </c>
      <c r="L721" s="497"/>
    </row>
    <row r="722" spans="1:12" hidden="1">
      <c r="A722" s="9">
        <v>650</v>
      </c>
      <c r="B722" s="1284">
        <v>5300</v>
      </c>
      <c r="C722" s="2197" t="s">
        <v>271</v>
      </c>
      <c r="D722" s="2197"/>
      <c r="E722" s="465">
        <f t="shared" ref="E722:J722" si="146">SUM(E723:E724)</f>
        <v>0</v>
      </c>
      <c r="F722" s="466">
        <f t="shared" si="146"/>
        <v>0</v>
      </c>
      <c r="G722" s="578">
        <f t="shared" si="146"/>
        <v>0</v>
      </c>
      <c r="H722" s="579">
        <f t="shared" si="146"/>
        <v>0</v>
      </c>
      <c r="I722" s="579">
        <f t="shared" si="146"/>
        <v>0</v>
      </c>
      <c r="J722" s="580">
        <f t="shared" si="146"/>
        <v>0</v>
      </c>
      <c r="K722" s="1566" t="str">
        <f t="shared" si="138"/>
        <v/>
      </c>
      <c r="L722" s="497"/>
    </row>
    <row r="723" spans="1:12" hidden="1">
      <c r="A723" s="8">
        <v>655</v>
      </c>
      <c r="B723" s="1285"/>
      <c r="C723" s="1286">
        <v>5301</v>
      </c>
      <c r="D723" s="1287" t="s">
        <v>1288</v>
      </c>
      <c r="E723" s="622"/>
      <c r="F723" s="631">
        <f>G723+H723+I723+J723</f>
        <v>0</v>
      </c>
      <c r="G723" s="545"/>
      <c r="H723" s="546"/>
      <c r="I723" s="546"/>
      <c r="J723" s="547"/>
      <c r="K723" s="1566" t="str">
        <f t="shared" si="138"/>
        <v/>
      </c>
      <c r="L723" s="497"/>
    </row>
    <row r="724" spans="1:12" hidden="1">
      <c r="A724" s="8">
        <v>665</v>
      </c>
      <c r="B724" s="1285"/>
      <c r="C724" s="1290">
        <v>5309</v>
      </c>
      <c r="D724" s="1291" t="s">
        <v>272</v>
      </c>
      <c r="E724" s="628"/>
      <c r="F724" s="632">
        <f>G724+H724+I724+J724</f>
        <v>0</v>
      </c>
      <c r="G724" s="557"/>
      <c r="H724" s="558"/>
      <c r="I724" s="558"/>
      <c r="J724" s="559"/>
      <c r="K724" s="1566" t="str">
        <f t="shared" si="138"/>
        <v/>
      </c>
      <c r="L724" s="497"/>
    </row>
    <row r="725" spans="1:12" hidden="1">
      <c r="A725" s="8">
        <v>675</v>
      </c>
      <c r="B725" s="1284">
        <v>5400</v>
      </c>
      <c r="C725" s="2197" t="s">
        <v>981</v>
      </c>
      <c r="D725" s="2197"/>
      <c r="E725" s="1547"/>
      <c r="F725" s="466">
        <f>G725+H725+I725+J725</f>
        <v>0</v>
      </c>
      <c r="G725" s="1344"/>
      <c r="H725" s="1345"/>
      <c r="I725" s="1345"/>
      <c r="J725" s="1346"/>
      <c r="K725" s="1566" t="str">
        <f t="shared" si="138"/>
        <v/>
      </c>
      <c r="L725" s="497"/>
    </row>
    <row r="726" spans="1:12" hidden="1">
      <c r="A726" s="8">
        <v>685</v>
      </c>
      <c r="B726" s="1230">
        <v>5500</v>
      </c>
      <c r="C726" s="2196" t="s">
        <v>982</v>
      </c>
      <c r="D726" s="2196"/>
      <c r="E726" s="465">
        <f t="shared" ref="E726:J726" si="147">SUM(E727:E730)</f>
        <v>0</v>
      </c>
      <c r="F726" s="466">
        <f t="shared" si="147"/>
        <v>0</v>
      </c>
      <c r="G726" s="578">
        <f t="shared" si="147"/>
        <v>0</v>
      </c>
      <c r="H726" s="579">
        <f t="shared" si="147"/>
        <v>0</v>
      </c>
      <c r="I726" s="579">
        <f t="shared" si="147"/>
        <v>0</v>
      </c>
      <c r="J726" s="580">
        <f t="shared" si="147"/>
        <v>0</v>
      </c>
      <c r="K726" s="1566" t="str">
        <f t="shared" si="138"/>
        <v/>
      </c>
      <c r="L726" s="497"/>
    </row>
    <row r="727" spans="1:12" hidden="1">
      <c r="A727" s="9">
        <v>690</v>
      </c>
      <c r="B727" s="1281"/>
      <c r="C727" s="1232">
        <v>5501</v>
      </c>
      <c r="D727" s="1251" t="s">
        <v>983</v>
      </c>
      <c r="E727" s="622"/>
      <c r="F727" s="631">
        <f>G727+H727+I727+J727</f>
        <v>0</v>
      </c>
      <c r="G727" s="545"/>
      <c r="H727" s="546"/>
      <c r="I727" s="546"/>
      <c r="J727" s="547"/>
      <c r="K727" s="1566" t="str">
        <f t="shared" si="138"/>
        <v/>
      </c>
      <c r="L727" s="497"/>
    </row>
    <row r="728" spans="1:12" hidden="1">
      <c r="A728" s="9">
        <v>695</v>
      </c>
      <c r="B728" s="1281"/>
      <c r="C728" s="1238">
        <v>5502</v>
      </c>
      <c r="D728" s="1239" t="s">
        <v>984</v>
      </c>
      <c r="E728" s="624"/>
      <c r="F728" s="633">
        <f>G728+H728+I728+J728</f>
        <v>0</v>
      </c>
      <c r="G728" s="548"/>
      <c r="H728" s="549"/>
      <c r="I728" s="549"/>
      <c r="J728" s="550"/>
      <c r="K728" s="1566" t="str">
        <f t="shared" si="138"/>
        <v/>
      </c>
      <c r="L728" s="497"/>
    </row>
    <row r="729" spans="1:12" hidden="1">
      <c r="A729" s="8">
        <v>700</v>
      </c>
      <c r="B729" s="1281"/>
      <c r="C729" s="1238">
        <v>5503</v>
      </c>
      <c r="D729" s="1282" t="s">
        <v>985</v>
      </c>
      <c r="E729" s="624"/>
      <c r="F729" s="633">
        <f>G729+H729+I729+J729</f>
        <v>0</v>
      </c>
      <c r="G729" s="548"/>
      <c r="H729" s="549"/>
      <c r="I729" s="549"/>
      <c r="J729" s="550"/>
      <c r="K729" s="1566" t="str">
        <f t="shared" si="138"/>
        <v/>
      </c>
      <c r="L729" s="497"/>
    </row>
    <row r="730" spans="1:12" hidden="1">
      <c r="A730" s="8">
        <v>710</v>
      </c>
      <c r="B730" s="1281"/>
      <c r="C730" s="1234">
        <v>5504</v>
      </c>
      <c r="D730" s="1262" t="s">
        <v>986</v>
      </c>
      <c r="E730" s="628"/>
      <c r="F730" s="632">
        <f>G730+H730+I730+J730</f>
        <v>0</v>
      </c>
      <c r="G730" s="557"/>
      <c r="H730" s="558"/>
      <c r="I730" s="558"/>
      <c r="J730" s="559"/>
      <c r="K730" s="1566" t="str">
        <f t="shared" si="138"/>
        <v/>
      </c>
      <c r="L730" s="497"/>
    </row>
    <row r="731" spans="1:12" ht="36" hidden="1" customHeight="1">
      <c r="A731" s="9">
        <v>715</v>
      </c>
      <c r="B731" s="1284">
        <v>5700</v>
      </c>
      <c r="C731" s="2184" t="s">
        <v>1349</v>
      </c>
      <c r="D731" s="2185"/>
      <c r="E731" s="465">
        <f t="shared" ref="E731:J731" si="148">SUM(E732:E734)</f>
        <v>0</v>
      </c>
      <c r="F731" s="466">
        <f t="shared" si="148"/>
        <v>0</v>
      </c>
      <c r="G731" s="578">
        <f t="shared" si="148"/>
        <v>0</v>
      </c>
      <c r="H731" s="579">
        <f t="shared" si="148"/>
        <v>0</v>
      </c>
      <c r="I731" s="579">
        <f t="shared" si="148"/>
        <v>0</v>
      </c>
      <c r="J731" s="580">
        <f t="shared" si="148"/>
        <v>0</v>
      </c>
      <c r="K731" s="1566" t="str">
        <f t="shared" si="138"/>
        <v/>
      </c>
      <c r="L731" s="497"/>
    </row>
    <row r="732" spans="1:12" hidden="1">
      <c r="A732" s="9">
        <v>720</v>
      </c>
      <c r="B732" s="1285"/>
      <c r="C732" s="1286">
        <v>5701</v>
      </c>
      <c r="D732" s="1287" t="s">
        <v>988</v>
      </c>
      <c r="E732" s="622"/>
      <c r="F732" s="631">
        <f>G732+H732+I732+J732</f>
        <v>0</v>
      </c>
      <c r="G732" s="545"/>
      <c r="H732" s="546"/>
      <c r="I732" s="546"/>
      <c r="J732" s="547"/>
      <c r="K732" s="1566" t="str">
        <f t="shared" si="138"/>
        <v/>
      </c>
      <c r="L732" s="497"/>
    </row>
    <row r="733" spans="1:12" hidden="1">
      <c r="A733" s="9">
        <v>725</v>
      </c>
      <c r="B733" s="1285"/>
      <c r="C733" s="1292">
        <v>5702</v>
      </c>
      <c r="D733" s="1293" t="s">
        <v>989</v>
      </c>
      <c r="E733" s="626"/>
      <c r="F733" s="634">
        <f>G733+H733+I733+J733</f>
        <v>0</v>
      </c>
      <c r="G733" s="612"/>
      <c r="H733" s="613"/>
      <c r="I733" s="613"/>
      <c r="J733" s="614"/>
      <c r="K733" s="1566" t="str">
        <f t="shared" si="138"/>
        <v/>
      </c>
      <c r="L733" s="497"/>
    </row>
    <row r="734" spans="1:12" hidden="1">
      <c r="A734" s="9">
        <v>730</v>
      </c>
      <c r="B734" s="1237"/>
      <c r="C734" s="1294">
        <v>4071</v>
      </c>
      <c r="D734" s="1295" t="s">
        <v>990</v>
      </c>
      <c r="E734" s="1552"/>
      <c r="F734" s="644">
        <f>G734+H734+I734+J734</f>
        <v>0</v>
      </c>
      <c r="G734" s="747"/>
      <c r="H734" s="1347"/>
      <c r="I734" s="1347"/>
      <c r="J734" s="1348"/>
      <c r="K734" s="1566" t="str">
        <f t="shared" si="138"/>
        <v/>
      </c>
      <c r="L734" s="497"/>
    </row>
    <row r="735" spans="1:12" hidden="1">
      <c r="A735" s="9">
        <v>735</v>
      </c>
      <c r="B735" s="1296"/>
      <c r="C735" s="1297"/>
      <c r="D735" s="1298"/>
      <c r="E735" s="1567"/>
      <c r="F735" s="764"/>
      <c r="G735" s="764"/>
      <c r="H735" s="764"/>
      <c r="I735" s="764"/>
      <c r="J735" s="765"/>
      <c r="K735" s="1566" t="str">
        <f t="shared" si="138"/>
        <v/>
      </c>
      <c r="L735" s="497"/>
    </row>
    <row r="736" spans="1:12" hidden="1">
      <c r="A736" s="9">
        <v>740</v>
      </c>
      <c r="B736" s="1299">
        <v>98</v>
      </c>
      <c r="C736" s="2186" t="s">
        <v>991</v>
      </c>
      <c r="D736" s="2187"/>
      <c r="E736" s="1553"/>
      <c r="F736" s="778">
        <f>G736+H736+I736+J736</f>
        <v>0</v>
      </c>
      <c r="G736" s="771">
        <v>0</v>
      </c>
      <c r="H736" s="772">
        <v>0</v>
      </c>
      <c r="I736" s="772">
        <v>0</v>
      </c>
      <c r="J736" s="773">
        <v>0</v>
      </c>
      <c r="K736" s="1566" t="str">
        <f t="shared" si="138"/>
        <v/>
      </c>
      <c r="L736" s="497"/>
    </row>
    <row r="737" spans="1:12" hidden="1">
      <c r="A737" s="9">
        <v>745</v>
      </c>
      <c r="B737" s="1300"/>
      <c r="C737" s="1301"/>
      <c r="D737" s="1302"/>
      <c r="E737" s="384"/>
      <c r="F737" s="384"/>
      <c r="G737" s="384"/>
      <c r="H737" s="384"/>
      <c r="I737" s="384"/>
      <c r="J737" s="385"/>
      <c r="K737" s="1566" t="str">
        <f t="shared" si="138"/>
        <v/>
      </c>
      <c r="L737" s="497"/>
    </row>
    <row r="738" spans="1:12" hidden="1">
      <c r="A738" s="8">
        <v>750</v>
      </c>
      <c r="B738" s="1303"/>
      <c r="C738" s="1157"/>
      <c r="D738" s="1298"/>
      <c r="E738" s="386"/>
      <c r="F738" s="386"/>
      <c r="G738" s="386"/>
      <c r="H738" s="386"/>
      <c r="I738" s="386"/>
      <c r="J738" s="387"/>
      <c r="K738" s="1566" t="str">
        <f t="shared" si="138"/>
        <v/>
      </c>
      <c r="L738" s="497"/>
    </row>
    <row r="739" spans="1:12" hidden="1">
      <c r="A739" s="9">
        <v>755</v>
      </c>
      <c r="B739" s="1304"/>
      <c r="C739" s="1305"/>
      <c r="D739" s="1298"/>
      <c r="E739" s="386"/>
      <c r="F739" s="386"/>
      <c r="G739" s="386"/>
      <c r="H739" s="386"/>
      <c r="I739" s="386"/>
      <c r="J739" s="387"/>
      <c r="K739" s="1566" t="str">
        <f t="shared" si="138"/>
        <v/>
      </c>
      <c r="L739" s="497"/>
    </row>
    <row r="740" spans="1:12" ht="16.5" thickBot="1">
      <c r="A740" s="9">
        <v>760</v>
      </c>
      <c r="B740" s="1306"/>
      <c r="C740" s="1306" t="s">
        <v>499</v>
      </c>
      <c r="D740" s="1307">
        <f>+B740</f>
        <v>0</v>
      </c>
      <c r="E740" s="479">
        <f t="shared" ref="E740:J740" si="149">SUM(E624,E627,E633,E641,E642,E660,E664,E670,E673,E674,E675,E676,E677,E686,E693,E694,E695,E696,E703,E707,E708,E709,E710,E713,E714,E722,E725,E726,E731)+E736</f>
        <v>52402</v>
      </c>
      <c r="F740" s="480">
        <f t="shared" si="149"/>
        <v>52402</v>
      </c>
      <c r="G740" s="761">
        <f t="shared" si="149"/>
        <v>39190</v>
      </c>
      <c r="H740" s="762">
        <f t="shared" si="149"/>
        <v>0</v>
      </c>
      <c r="I740" s="762">
        <f t="shared" si="149"/>
        <v>2702</v>
      </c>
      <c r="J740" s="763">
        <f t="shared" si="149"/>
        <v>10510</v>
      </c>
      <c r="K740" s="1566">
        <f t="shared" si="138"/>
        <v>1</v>
      </c>
      <c r="L740" s="1560" t="str">
        <f>LEFT(C621,1)</f>
        <v>1</v>
      </c>
    </row>
    <row r="741" spans="1:12" ht="16.5" thickTop="1">
      <c r="A741" s="8">
        <v>765</v>
      </c>
      <c r="B741" s="1308"/>
      <c r="C741" s="1309"/>
      <c r="D741" s="1160"/>
      <c r="E741" s="779"/>
      <c r="F741" s="779"/>
      <c r="G741" s="779"/>
      <c r="H741" s="779"/>
      <c r="I741" s="779"/>
      <c r="J741" s="779"/>
      <c r="K741" s="4">
        <f>K740</f>
        <v>1</v>
      </c>
      <c r="L741" s="496"/>
    </row>
    <row r="742" spans="1:12">
      <c r="A742" s="8">
        <v>775</v>
      </c>
      <c r="B742" s="1219"/>
      <c r="C742" s="1310"/>
      <c r="D742" s="1311"/>
      <c r="E742" s="780"/>
      <c r="F742" s="780"/>
      <c r="G742" s="780"/>
      <c r="H742" s="780"/>
      <c r="I742" s="780"/>
      <c r="J742" s="780"/>
      <c r="K742" s="4">
        <f>K740</f>
        <v>1</v>
      </c>
      <c r="L742" s="496"/>
    </row>
    <row r="743" spans="1:12" hidden="1">
      <c r="A743" s="9">
        <v>780</v>
      </c>
      <c r="B743" s="779"/>
      <c r="C743" s="1157"/>
      <c r="D743" s="1183"/>
      <c r="E743" s="780"/>
      <c r="F743" s="780"/>
      <c r="G743" s="780"/>
      <c r="H743" s="780"/>
      <c r="I743" s="780"/>
      <c r="J743" s="780"/>
      <c r="K743" s="1954" t="str">
        <f>(IF(SUM(K754:K775)&lt;&gt;0,$K$2,""))</f>
        <v/>
      </c>
      <c r="L743" s="496"/>
    </row>
    <row r="744" spans="1:12" hidden="1">
      <c r="A744" s="9">
        <v>785</v>
      </c>
      <c r="B744" s="2188" t="str">
        <f>$B$7</f>
        <v>ОТЧЕТНИ ДАННИ ПО ЕБК ЗА ИЗПЪЛНЕНИЕТО НА БЮДЖЕТА</v>
      </c>
      <c r="C744" s="2189"/>
      <c r="D744" s="2189"/>
      <c r="E744" s="780"/>
      <c r="F744" s="780"/>
      <c r="G744" s="780"/>
      <c r="H744" s="780"/>
      <c r="I744" s="780"/>
      <c r="J744" s="780"/>
      <c r="K744" s="1954" t="str">
        <f>(IF(SUM(K754:K775)&lt;&gt;0,$K$2,""))</f>
        <v/>
      </c>
      <c r="L744" s="496"/>
    </row>
    <row r="745" spans="1:12" hidden="1">
      <c r="A745" s="9">
        <v>790</v>
      </c>
      <c r="B745" s="779"/>
      <c r="C745" s="1157"/>
      <c r="D745" s="1183"/>
      <c r="E745" s="1184" t="s">
        <v>750</v>
      </c>
      <c r="F745" s="1184" t="s">
        <v>649</v>
      </c>
      <c r="G745" s="780"/>
      <c r="H745" s="780"/>
      <c r="I745" s="780"/>
      <c r="J745" s="780"/>
      <c r="K745" s="1954" t="str">
        <f>(IF(SUM(K754:K775)&lt;&gt;0,$K$2,""))</f>
        <v/>
      </c>
      <c r="L745" s="496"/>
    </row>
    <row r="746" spans="1:12" ht="18.75" hidden="1">
      <c r="A746" s="9">
        <v>795</v>
      </c>
      <c r="B746" s="2190" t="str">
        <f>$B$9</f>
        <v>ОБЛАСТНА АДМИНИСТРАЦИЯ-ПЛЕВЕН</v>
      </c>
      <c r="C746" s="2191"/>
      <c r="D746" s="2192"/>
      <c r="E746" s="1096">
        <f>$E$9</f>
        <v>42736</v>
      </c>
      <c r="F746" s="1188">
        <f>$F$9</f>
        <v>43100</v>
      </c>
      <c r="G746" s="780"/>
      <c r="H746" s="780"/>
      <c r="I746" s="780"/>
      <c r="J746" s="780"/>
      <c r="K746" s="1954" t="str">
        <f>(IF(SUM(K754:K775)&lt;&gt;0,$K$2,""))</f>
        <v/>
      </c>
      <c r="L746" s="496"/>
    </row>
    <row r="747" spans="1:12" hidden="1">
      <c r="A747" s="8">
        <v>805</v>
      </c>
      <c r="B747" s="1189" t="str">
        <f>$B$10</f>
        <v xml:space="preserve">                                                            (наименование на разпоредителя с бюджет)</v>
      </c>
      <c r="C747" s="779"/>
      <c r="D747" s="1160"/>
      <c r="E747" s="1190"/>
      <c r="F747" s="1190"/>
      <c r="G747" s="780"/>
      <c r="H747" s="780"/>
      <c r="I747" s="780"/>
      <c r="J747" s="780"/>
      <c r="K747" s="1954" t="str">
        <f>(IF(SUM(K754:K775)&lt;&gt;0,$K$2,""))</f>
        <v/>
      </c>
      <c r="L747" s="496"/>
    </row>
    <row r="748" spans="1:12" hidden="1">
      <c r="A748" s="9">
        <v>810</v>
      </c>
      <c r="B748" s="1189"/>
      <c r="C748" s="779"/>
      <c r="D748" s="1160"/>
      <c r="E748" s="1189"/>
      <c r="F748" s="779"/>
      <c r="G748" s="780"/>
      <c r="H748" s="780"/>
      <c r="I748" s="780"/>
      <c r="J748" s="780"/>
      <c r="K748" s="1954" t="str">
        <f>(IF(SUM(K754:K775)&lt;&gt;0,$K$2,""))</f>
        <v/>
      </c>
      <c r="L748" s="496"/>
    </row>
    <row r="749" spans="1:12" ht="19.5" hidden="1">
      <c r="A749" s="9">
        <v>815</v>
      </c>
      <c r="B749" s="2193" t="str">
        <f>$B$12</f>
        <v xml:space="preserve">Министерски съвет </v>
      </c>
      <c r="C749" s="2194"/>
      <c r="D749" s="2195"/>
      <c r="E749" s="1191" t="s">
        <v>1328</v>
      </c>
      <c r="F749" s="1953" t="str">
        <f>$F$12</f>
        <v>0300</v>
      </c>
      <c r="G749" s="780"/>
      <c r="H749" s="780"/>
      <c r="I749" s="780"/>
      <c r="J749" s="780"/>
      <c r="K749" s="1954" t="str">
        <f>(IF(SUM(K754:K775)&lt;&gt;0,$K$2,""))</f>
        <v/>
      </c>
      <c r="L749" s="496"/>
    </row>
    <row r="750" spans="1:12" hidden="1">
      <c r="A750" s="13">
        <v>525</v>
      </c>
      <c r="B750" s="1193" t="str">
        <f>$B$13</f>
        <v xml:space="preserve">                                             (наименование на първостепенния разпоредител с бюджет)</v>
      </c>
      <c r="C750" s="779"/>
      <c r="D750" s="1160"/>
      <c r="E750" s="1194"/>
      <c r="F750" s="1195"/>
      <c r="G750" s="780"/>
      <c r="H750" s="780"/>
      <c r="I750" s="780"/>
      <c r="J750" s="780"/>
      <c r="K750" s="1954" t="str">
        <f>(IF(SUM(K754:K775)&lt;&gt;0,$K$2,""))</f>
        <v/>
      </c>
      <c r="L750" s="496"/>
    </row>
    <row r="751" spans="1:12" ht="19.5" hidden="1">
      <c r="A751" s="8">
        <v>820</v>
      </c>
      <c r="B751" s="1312"/>
      <c r="C751" s="1312"/>
      <c r="D751" s="1313" t="s">
        <v>1442</v>
      </c>
      <c r="E751" s="1314">
        <f>$E$15</f>
        <v>0</v>
      </c>
      <c r="F751" s="1315" t="str">
        <f>$F$15</f>
        <v>БЮДЖЕТ</v>
      </c>
      <c r="G751" s="386"/>
      <c r="H751" s="386"/>
      <c r="I751" s="386"/>
      <c r="J751" s="386"/>
      <c r="K751" s="1954" t="str">
        <f>(IF(SUM(K754:K775)&lt;&gt;0,$K$2,""))</f>
        <v/>
      </c>
      <c r="L751" s="496"/>
    </row>
    <row r="752" spans="1:12" hidden="1">
      <c r="A752" s="9">
        <v>821</v>
      </c>
      <c r="B752" s="1190"/>
      <c r="C752" s="1157"/>
      <c r="D752" s="1316" t="s">
        <v>1050</v>
      </c>
      <c r="E752" s="780"/>
      <c r="F752" s="1317" t="s">
        <v>753</v>
      </c>
      <c r="G752" s="1317"/>
      <c r="H752" s="386"/>
      <c r="I752" s="1317"/>
      <c r="J752" s="386"/>
      <c r="K752" s="1954" t="str">
        <f>(IF(SUM(K754:K775)&lt;&gt;0,$K$2,""))</f>
        <v/>
      </c>
      <c r="L752" s="496"/>
    </row>
    <row r="753" spans="1:12" hidden="1">
      <c r="A753" s="9">
        <v>822</v>
      </c>
      <c r="B753" s="1318" t="s">
        <v>993</v>
      </c>
      <c r="C753" s="1319" t="s">
        <v>994</v>
      </c>
      <c r="D753" s="1320" t="s">
        <v>995</v>
      </c>
      <c r="E753" s="1321" t="s">
        <v>996</v>
      </c>
      <c r="F753" s="1322" t="s">
        <v>997</v>
      </c>
      <c r="G753" s="781"/>
      <c r="H753" s="781"/>
      <c r="I753" s="781"/>
      <c r="J753" s="781"/>
      <c r="K753" s="1954" t="str">
        <f>(IF(SUM(K754:K775)&lt;&gt;0,$K$2,""))</f>
        <v/>
      </c>
      <c r="L753" s="496"/>
    </row>
    <row r="754" spans="1:12" hidden="1">
      <c r="A754" s="9">
        <v>823</v>
      </c>
      <c r="B754" s="1323"/>
      <c r="C754" s="1324" t="s">
        <v>998</v>
      </c>
      <c r="D754" s="1325" t="s">
        <v>999</v>
      </c>
      <c r="E754" s="1349">
        <f>E755+E756</f>
        <v>0</v>
      </c>
      <c r="F754" s="1350">
        <f>F755+F756</f>
        <v>0</v>
      </c>
      <c r="G754" s="781"/>
      <c r="H754" s="781"/>
      <c r="I754" s="781"/>
      <c r="J754" s="781"/>
      <c r="K754" s="212" t="str">
        <f t="shared" ref="K754:K775" si="150">(IF($E754&lt;&gt;0,$K$2,IF($F754&lt;&gt;0,$K$2,"")))</f>
        <v/>
      </c>
      <c r="L754" s="496"/>
    </row>
    <row r="755" spans="1:12" hidden="1">
      <c r="A755" s="9">
        <v>825</v>
      </c>
      <c r="B755" s="1326"/>
      <c r="C755" s="1327" t="s">
        <v>1000</v>
      </c>
      <c r="D755" s="1328" t="s">
        <v>1001</v>
      </c>
      <c r="E755" s="1351"/>
      <c r="F755" s="1352"/>
      <c r="G755" s="781"/>
      <c r="H755" s="781"/>
      <c r="I755" s="781"/>
      <c r="J755" s="781"/>
      <c r="K755" s="212" t="str">
        <f t="shared" si="150"/>
        <v/>
      </c>
      <c r="L755" s="496"/>
    </row>
    <row r="756" spans="1:12" hidden="1">
      <c r="A756" s="9"/>
      <c r="B756" s="1329"/>
      <c r="C756" s="1330" t="s">
        <v>1002</v>
      </c>
      <c r="D756" s="1331" t="s">
        <v>1003</v>
      </c>
      <c r="E756" s="1353"/>
      <c r="F756" s="1354"/>
      <c r="G756" s="781"/>
      <c r="H756" s="781"/>
      <c r="I756" s="781"/>
      <c r="J756" s="781"/>
      <c r="K756" s="212" t="str">
        <f t="shared" si="150"/>
        <v/>
      </c>
      <c r="L756" s="496"/>
    </row>
    <row r="757" spans="1:12" hidden="1">
      <c r="A757" s="9"/>
      <c r="B757" s="1323"/>
      <c r="C757" s="1324" t="s">
        <v>1004</v>
      </c>
      <c r="D757" s="1325" t="s">
        <v>1005</v>
      </c>
      <c r="E757" s="1355">
        <f>E758+E759</f>
        <v>0</v>
      </c>
      <c r="F757" s="1356">
        <f>F758+F759</f>
        <v>0</v>
      </c>
      <c r="G757" s="781"/>
      <c r="H757" s="781"/>
      <c r="I757" s="781"/>
      <c r="J757" s="781"/>
      <c r="K757" s="212" t="str">
        <f t="shared" si="150"/>
        <v/>
      </c>
      <c r="L757" s="496"/>
    </row>
    <row r="758" spans="1:12" hidden="1">
      <c r="A758" s="9"/>
      <c r="B758" s="1326"/>
      <c r="C758" s="1327" t="s">
        <v>1006</v>
      </c>
      <c r="D758" s="1328" t="s">
        <v>1001</v>
      </c>
      <c r="E758" s="1351"/>
      <c r="F758" s="1352"/>
      <c r="G758" s="781"/>
      <c r="H758" s="781"/>
      <c r="I758" s="781"/>
      <c r="J758" s="781"/>
      <c r="K758" s="212" t="str">
        <f t="shared" si="150"/>
        <v/>
      </c>
      <c r="L758" s="496"/>
    </row>
    <row r="759" spans="1:12" hidden="1">
      <c r="A759" s="9"/>
      <c r="B759" s="1332"/>
      <c r="C759" s="1333" t="s">
        <v>1007</v>
      </c>
      <c r="D759" s="1334" t="s">
        <v>1008</v>
      </c>
      <c r="E759" s="1357"/>
      <c r="F759" s="1358"/>
      <c r="G759" s="781"/>
      <c r="H759" s="781"/>
      <c r="I759" s="781"/>
      <c r="J759" s="781"/>
      <c r="K759" s="212" t="str">
        <f t="shared" si="150"/>
        <v/>
      </c>
      <c r="L759" s="496"/>
    </row>
    <row r="760" spans="1:12" hidden="1">
      <c r="A760" s="9"/>
      <c r="B760" s="1323"/>
      <c r="C760" s="1324" t="s">
        <v>1009</v>
      </c>
      <c r="D760" s="1325" t="s">
        <v>1010</v>
      </c>
      <c r="E760" s="1359"/>
      <c r="F760" s="1360"/>
      <c r="G760" s="781"/>
      <c r="H760" s="781"/>
      <c r="I760" s="781"/>
      <c r="J760" s="781"/>
      <c r="K760" s="212" t="str">
        <f t="shared" si="150"/>
        <v/>
      </c>
      <c r="L760" s="496"/>
    </row>
    <row r="761" spans="1:12" hidden="1">
      <c r="A761" s="9"/>
      <c r="B761" s="1326"/>
      <c r="C761" s="1335" t="s">
        <v>1011</v>
      </c>
      <c r="D761" s="1336" t="s">
        <v>1012</v>
      </c>
      <c r="E761" s="1361"/>
      <c r="F761" s="1362"/>
      <c r="G761" s="781"/>
      <c r="H761" s="781"/>
      <c r="I761" s="781"/>
      <c r="J761" s="781"/>
      <c r="K761" s="212" t="str">
        <f t="shared" si="150"/>
        <v/>
      </c>
      <c r="L761" s="496"/>
    </row>
    <row r="762" spans="1:12" hidden="1">
      <c r="A762" s="9"/>
      <c r="B762" s="1332"/>
      <c r="C762" s="1330" t="s">
        <v>1013</v>
      </c>
      <c r="D762" s="1331" t="s">
        <v>1014</v>
      </c>
      <c r="E762" s="1363"/>
      <c r="F762" s="1364"/>
      <c r="G762" s="781"/>
      <c r="H762" s="781"/>
      <c r="I762" s="781"/>
      <c r="J762" s="781"/>
      <c r="K762" s="212" t="str">
        <f t="shared" si="150"/>
        <v/>
      </c>
      <c r="L762" s="496"/>
    </row>
    <row r="763" spans="1:12" hidden="1">
      <c r="A763" s="9"/>
      <c r="B763" s="1323"/>
      <c r="C763" s="1324" t="s">
        <v>1015</v>
      </c>
      <c r="D763" s="1325" t="s">
        <v>1016</v>
      </c>
      <c r="E763" s="1355"/>
      <c r="F763" s="1356"/>
      <c r="G763" s="781"/>
      <c r="H763" s="781"/>
      <c r="I763" s="781"/>
      <c r="J763" s="781"/>
      <c r="K763" s="212" t="str">
        <f t="shared" si="150"/>
        <v/>
      </c>
      <c r="L763" s="496"/>
    </row>
    <row r="764" spans="1:12" hidden="1">
      <c r="A764" s="9"/>
      <c r="B764" s="1326"/>
      <c r="C764" s="1335" t="s">
        <v>1017</v>
      </c>
      <c r="D764" s="1336" t="s">
        <v>1018</v>
      </c>
      <c r="E764" s="1365"/>
      <c r="F764" s="1366"/>
      <c r="G764" s="781"/>
      <c r="H764" s="781"/>
      <c r="I764" s="781"/>
      <c r="J764" s="781"/>
      <c r="K764" s="212" t="str">
        <f t="shared" si="150"/>
        <v/>
      </c>
      <c r="L764" s="496"/>
    </row>
    <row r="765" spans="1:12" hidden="1">
      <c r="A765" s="9"/>
      <c r="B765" s="1332"/>
      <c r="C765" s="1330" t="s">
        <v>1019</v>
      </c>
      <c r="D765" s="1331" t="s">
        <v>1020</v>
      </c>
      <c r="E765" s="1353"/>
      <c r="F765" s="1354"/>
      <c r="G765" s="781"/>
      <c r="H765" s="781"/>
      <c r="I765" s="781"/>
      <c r="J765" s="781"/>
      <c r="K765" s="212" t="str">
        <f t="shared" si="150"/>
        <v/>
      </c>
      <c r="L765" s="496"/>
    </row>
    <row r="766" spans="1:12" hidden="1">
      <c r="A766" s="9"/>
      <c r="B766" s="1323"/>
      <c r="C766" s="1324" t="s">
        <v>1021</v>
      </c>
      <c r="D766" s="1325" t="s">
        <v>315</v>
      </c>
      <c r="E766" s="1355"/>
      <c r="F766" s="1356"/>
      <c r="G766" s="781"/>
      <c r="H766" s="781"/>
      <c r="I766" s="781"/>
      <c r="J766" s="781"/>
      <c r="K766" s="212" t="str">
        <f t="shared" si="150"/>
        <v/>
      </c>
      <c r="L766" s="496"/>
    </row>
    <row r="767" spans="1:12" ht="31.5" hidden="1">
      <c r="A767" s="9"/>
      <c r="B767" s="1323"/>
      <c r="C767" s="1324" t="s">
        <v>316</v>
      </c>
      <c r="D767" s="1325" t="s">
        <v>11</v>
      </c>
      <c r="E767" s="1367"/>
      <c r="F767" s="1368"/>
      <c r="G767" s="781"/>
      <c r="H767" s="781"/>
      <c r="I767" s="781"/>
      <c r="J767" s="781"/>
      <c r="K767" s="212" t="str">
        <f t="shared" si="150"/>
        <v/>
      </c>
      <c r="L767" s="496"/>
    </row>
    <row r="768" spans="1:12" hidden="1">
      <c r="A768" s="9"/>
      <c r="B768" s="1323"/>
      <c r="C768" s="1324" t="s">
        <v>317</v>
      </c>
      <c r="D768" s="1325" t="s">
        <v>9</v>
      </c>
      <c r="E768" s="1355"/>
      <c r="F768" s="1356"/>
      <c r="G768" s="781"/>
      <c r="H768" s="781"/>
      <c r="I768" s="781"/>
      <c r="J768" s="781"/>
      <c r="K768" s="212" t="str">
        <f t="shared" si="150"/>
        <v/>
      </c>
      <c r="L768" s="496"/>
    </row>
    <row r="769" spans="1:12" ht="31.5" hidden="1">
      <c r="A769" s="9"/>
      <c r="B769" s="1323"/>
      <c r="C769" s="1324" t="s">
        <v>318</v>
      </c>
      <c r="D769" s="1325" t="s">
        <v>10</v>
      </c>
      <c r="E769" s="1355"/>
      <c r="F769" s="1356"/>
      <c r="G769" s="781"/>
      <c r="H769" s="781"/>
      <c r="I769" s="781"/>
      <c r="J769" s="781"/>
      <c r="K769" s="212" t="str">
        <f t="shared" si="150"/>
        <v/>
      </c>
      <c r="L769" s="496"/>
    </row>
    <row r="770" spans="1:12" ht="31.5" hidden="1">
      <c r="A770" s="11"/>
      <c r="B770" s="1323"/>
      <c r="C770" s="1324" t="s">
        <v>319</v>
      </c>
      <c r="D770" s="1325" t="s">
        <v>320</v>
      </c>
      <c r="E770" s="1355"/>
      <c r="F770" s="1356"/>
      <c r="G770" s="781"/>
      <c r="H770" s="781"/>
      <c r="I770" s="781"/>
      <c r="J770" s="781"/>
      <c r="K770" s="212" t="str">
        <f t="shared" si="150"/>
        <v/>
      </c>
      <c r="L770" s="496"/>
    </row>
    <row r="771" spans="1:12" hidden="1">
      <c r="A771" s="11">
        <v>905</v>
      </c>
      <c r="B771" s="1323"/>
      <c r="C771" s="1324" t="s">
        <v>321</v>
      </c>
      <c r="D771" s="1325" t="s">
        <v>322</v>
      </c>
      <c r="E771" s="1355"/>
      <c r="F771" s="1356"/>
      <c r="G771" s="781"/>
      <c r="H771" s="781"/>
      <c r="I771" s="781"/>
      <c r="J771" s="781"/>
      <c r="K771" s="212" t="str">
        <f t="shared" si="150"/>
        <v/>
      </c>
      <c r="L771" s="496"/>
    </row>
    <row r="772" spans="1:12" hidden="1">
      <c r="A772" s="11">
        <v>906</v>
      </c>
      <c r="B772" s="1323"/>
      <c r="C772" s="1324" t="s">
        <v>323</v>
      </c>
      <c r="D772" s="1325" t="s">
        <v>324</v>
      </c>
      <c r="E772" s="1355"/>
      <c r="F772" s="1356"/>
      <c r="G772" s="781"/>
      <c r="H772" s="781"/>
      <c r="I772" s="781"/>
      <c r="J772" s="781"/>
      <c r="K772" s="212" t="str">
        <f t="shared" si="150"/>
        <v/>
      </c>
      <c r="L772" s="496"/>
    </row>
    <row r="773" spans="1:12" hidden="1">
      <c r="A773" s="11">
        <v>907</v>
      </c>
      <c r="B773" s="1323"/>
      <c r="C773" s="1324" t="s">
        <v>325</v>
      </c>
      <c r="D773" s="1325" t="s">
        <v>326</v>
      </c>
      <c r="E773" s="1355"/>
      <c r="F773" s="1356"/>
      <c r="G773" s="781"/>
      <c r="H773" s="781"/>
      <c r="I773" s="781"/>
      <c r="J773" s="781"/>
      <c r="K773" s="212" t="str">
        <f t="shared" si="150"/>
        <v/>
      </c>
      <c r="L773" s="496"/>
    </row>
    <row r="774" spans="1:12" hidden="1">
      <c r="A774" s="11">
        <v>910</v>
      </c>
      <c r="B774" s="1323"/>
      <c r="C774" s="1324" t="s">
        <v>327</v>
      </c>
      <c r="D774" s="1325" t="s">
        <v>328</v>
      </c>
      <c r="E774" s="1355"/>
      <c r="F774" s="1356"/>
      <c r="G774" s="781"/>
      <c r="H774" s="781"/>
      <c r="I774" s="781"/>
      <c r="J774" s="781"/>
      <c r="K774" s="212" t="str">
        <f t="shared" si="150"/>
        <v/>
      </c>
      <c r="L774" s="496"/>
    </row>
    <row r="775" spans="1:12" ht="16.5" hidden="1" thickBot="1">
      <c r="A775" s="11">
        <v>911</v>
      </c>
      <c r="B775" s="1337"/>
      <c r="C775" s="1338" t="s">
        <v>329</v>
      </c>
      <c r="D775" s="1339" t="s">
        <v>330</v>
      </c>
      <c r="E775" s="1369"/>
      <c r="F775" s="1370"/>
      <c r="G775" s="781"/>
      <c r="H775" s="781"/>
      <c r="I775" s="781"/>
      <c r="J775" s="781"/>
      <c r="K775" s="212" t="str">
        <f t="shared" si="150"/>
        <v/>
      </c>
      <c r="L775" s="496"/>
    </row>
    <row r="776" spans="1:12">
      <c r="B776" s="1340" t="s">
        <v>647</v>
      </c>
      <c r="C776" s="1341"/>
      <c r="D776" s="1342"/>
      <c r="E776" s="781"/>
      <c r="F776" s="781"/>
      <c r="G776" s="781"/>
      <c r="H776" s="781"/>
      <c r="I776" s="781"/>
      <c r="J776" s="781"/>
      <c r="K776" s="4">
        <f>K740</f>
        <v>1</v>
      </c>
      <c r="L776" s="496"/>
    </row>
    <row r="777" spans="1:12" ht="36" hidden="1" customHeight="1"/>
    <row r="778" spans="1:12" hidden="1"/>
    <row r="779" spans="1:12">
      <c r="B779" s="1159"/>
      <c r="C779" s="1159"/>
      <c r="D779" s="1178"/>
      <c r="E779" s="15"/>
      <c r="F779" s="15"/>
      <c r="G779" s="15"/>
      <c r="H779" s="15"/>
      <c r="I779" s="15"/>
      <c r="J779" s="15"/>
      <c r="K779" s="1568">
        <f>(IF($E913&lt;&gt;0,$K$2,IF($F913&lt;&gt;0,$K$2,IF($G913&lt;&gt;0,$K$2,IF($H913&lt;&gt;0,$K$2,IF($I913&lt;&gt;0,$K$2,IF($J913&lt;&gt;0,$K$2,"")))))))</f>
        <v>1</v>
      </c>
      <c r="L779" s="496"/>
    </row>
    <row r="780" spans="1:12">
      <c r="B780" s="1159"/>
      <c r="C780" s="1179"/>
      <c r="D780" s="1180"/>
      <c r="E780" s="15"/>
      <c r="F780" s="15"/>
      <c r="G780" s="15"/>
      <c r="H780" s="15"/>
      <c r="I780" s="15"/>
      <c r="J780" s="15"/>
      <c r="K780" s="1568">
        <f>(IF($E913&lt;&gt;0,$K$2,IF($F913&lt;&gt;0,$K$2,IF($G913&lt;&gt;0,$K$2,IF($H913&lt;&gt;0,$K$2,IF($I913&lt;&gt;0,$K$2,IF($J913&lt;&gt;0,$K$2,"")))))))</f>
        <v>1</v>
      </c>
      <c r="L780" s="496"/>
    </row>
    <row r="781" spans="1:12">
      <c r="B781" s="2188" t="str">
        <f>$B$7</f>
        <v>ОТЧЕТНИ ДАННИ ПО ЕБК ЗА ИЗПЪЛНЕНИЕТО НА БЮДЖЕТА</v>
      </c>
      <c r="C781" s="2189"/>
      <c r="D781" s="2189"/>
      <c r="E781" s="1181"/>
      <c r="F781" s="1181"/>
      <c r="G781" s="1182"/>
      <c r="H781" s="1182"/>
      <c r="I781" s="1182"/>
      <c r="J781" s="1182"/>
      <c r="K781" s="1568">
        <f>(IF($E913&lt;&gt;0,$K$2,IF($F913&lt;&gt;0,$K$2,IF($G913&lt;&gt;0,$K$2,IF($H913&lt;&gt;0,$K$2,IF($I913&lt;&gt;0,$K$2,IF($J913&lt;&gt;0,$K$2,"")))))))</f>
        <v>1</v>
      </c>
      <c r="L781" s="496"/>
    </row>
    <row r="782" spans="1:12">
      <c r="B782" s="779"/>
      <c r="C782" s="1157"/>
      <c r="D782" s="1183"/>
      <c r="E782" s="1184" t="s">
        <v>750</v>
      </c>
      <c r="F782" s="1184" t="s">
        <v>649</v>
      </c>
      <c r="G782" s="780"/>
      <c r="H782" s="1185" t="s">
        <v>1445</v>
      </c>
      <c r="I782" s="1186"/>
      <c r="J782" s="1187"/>
      <c r="K782" s="1568">
        <f>(IF($E913&lt;&gt;0,$K$2,IF($F913&lt;&gt;0,$K$2,IF($G913&lt;&gt;0,$K$2,IF($H913&lt;&gt;0,$K$2,IF($I913&lt;&gt;0,$K$2,IF($J913&lt;&gt;0,$K$2,"")))))))</f>
        <v>1</v>
      </c>
      <c r="L782" s="496"/>
    </row>
    <row r="783" spans="1:12" ht="18.75">
      <c r="B783" s="2190" t="str">
        <f>$B$9</f>
        <v>ОБЛАСТНА АДМИНИСТРАЦИЯ-ПЛЕВЕН</v>
      </c>
      <c r="C783" s="2191"/>
      <c r="D783" s="2192"/>
      <c r="E783" s="1096">
        <f>$E$9</f>
        <v>42736</v>
      </c>
      <c r="F783" s="1188">
        <f>$F$9</f>
        <v>43100</v>
      </c>
      <c r="G783" s="780"/>
      <c r="H783" s="780"/>
      <c r="I783" s="780"/>
      <c r="J783" s="780"/>
      <c r="K783" s="1568">
        <f>(IF($E913&lt;&gt;0,$K$2,IF($F913&lt;&gt;0,$K$2,IF($G913&lt;&gt;0,$K$2,IF($H913&lt;&gt;0,$K$2,IF($I913&lt;&gt;0,$K$2,IF($J913&lt;&gt;0,$K$2,"")))))))</f>
        <v>1</v>
      </c>
      <c r="L783" s="496"/>
    </row>
    <row r="784" spans="1:12">
      <c r="B784" s="1189" t="str">
        <f>$B$10</f>
        <v xml:space="preserve">                                                            (наименование на разпоредителя с бюджет)</v>
      </c>
      <c r="C784" s="779"/>
      <c r="D784" s="1160"/>
      <c r="E784" s="1190"/>
      <c r="F784" s="1190"/>
      <c r="G784" s="780"/>
      <c r="H784" s="780"/>
      <c r="I784" s="780"/>
      <c r="J784" s="780"/>
      <c r="K784" s="1568">
        <f>(IF($E913&lt;&gt;0,$K$2,IF($F913&lt;&gt;0,$K$2,IF($G913&lt;&gt;0,$K$2,IF($H913&lt;&gt;0,$K$2,IF($I913&lt;&gt;0,$K$2,IF($J913&lt;&gt;0,$K$2,"")))))))</f>
        <v>1</v>
      </c>
      <c r="L784" s="496"/>
    </row>
    <row r="785" spans="1:12">
      <c r="B785" s="1189"/>
      <c r="C785" s="779"/>
      <c r="D785" s="1160"/>
      <c r="E785" s="1189"/>
      <c r="F785" s="779"/>
      <c r="G785" s="780"/>
      <c r="H785" s="780"/>
      <c r="I785" s="780"/>
      <c r="J785" s="780"/>
      <c r="K785" s="1568">
        <f>(IF($E913&lt;&gt;0,$K$2,IF($F913&lt;&gt;0,$K$2,IF($G913&lt;&gt;0,$K$2,IF($H913&lt;&gt;0,$K$2,IF($I913&lt;&gt;0,$K$2,IF($J913&lt;&gt;0,$K$2,"")))))))</f>
        <v>1</v>
      </c>
      <c r="L785" s="496"/>
    </row>
    <row r="786" spans="1:12" ht="19.5">
      <c r="B786" s="2193" t="str">
        <f>$B$12</f>
        <v xml:space="preserve">Министерски съвет </v>
      </c>
      <c r="C786" s="2194"/>
      <c r="D786" s="2195"/>
      <c r="E786" s="1191" t="s">
        <v>1328</v>
      </c>
      <c r="F786" s="1952" t="str">
        <f>$F$12</f>
        <v>0300</v>
      </c>
      <c r="G786" s="1192"/>
      <c r="H786" s="780"/>
      <c r="I786" s="780"/>
      <c r="J786" s="780"/>
      <c r="K786" s="1568">
        <f>(IF($E913&lt;&gt;0,$K$2,IF($F913&lt;&gt;0,$K$2,IF($G913&lt;&gt;0,$K$2,IF($H913&lt;&gt;0,$K$2,IF($I913&lt;&gt;0,$K$2,IF($J913&lt;&gt;0,$K$2,"")))))))</f>
        <v>1</v>
      </c>
      <c r="L786" s="496"/>
    </row>
    <row r="787" spans="1:12">
      <c r="B787" s="1193" t="str">
        <f>$B$13</f>
        <v xml:space="preserve">                                             (наименование на първостепенния разпоредител с бюджет)</v>
      </c>
      <c r="C787" s="779"/>
      <c r="D787" s="1160"/>
      <c r="E787" s="1194"/>
      <c r="F787" s="1195"/>
      <c r="G787" s="780"/>
      <c r="H787" s="780"/>
      <c r="I787" s="780"/>
      <c r="J787" s="780"/>
      <c r="K787" s="1568">
        <f>(IF($E913&lt;&gt;0,$K$2,IF($F913&lt;&gt;0,$K$2,IF($G913&lt;&gt;0,$K$2,IF($H913&lt;&gt;0,$K$2,IF($I913&lt;&gt;0,$K$2,IF($J913&lt;&gt;0,$K$2,"")))))))</f>
        <v>1</v>
      </c>
      <c r="L787" s="496"/>
    </row>
    <row r="788" spans="1:12" ht="19.5">
      <c r="B788" s="1196"/>
      <c r="C788" s="780"/>
      <c r="D788" s="1197" t="s">
        <v>1456</v>
      </c>
      <c r="E788" s="1198">
        <f>$E$15</f>
        <v>0</v>
      </c>
      <c r="F788" s="1544" t="str">
        <f>$F$15</f>
        <v>БЮДЖЕТ</v>
      </c>
      <c r="G788" s="780"/>
      <c r="H788" s="1199"/>
      <c r="I788" s="780"/>
      <c r="J788" s="1199"/>
      <c r="K788" s="1568">
        <f>(IF($E913&lt;&gt;0,$K$2,IF($F913&lt;&gt;0,$K$2,IF($G913&lt;&gt;0,$K$2,IF($H913&lt;&gt;0,$K$2,IF($I913&lt;&gt;0,$K$2,IF($J913&lt;&gt;0,$K$2,"")))))))</f>
        <v>1</v>
      </c>
      <c r="L788" s="496"/>
    </row>
    <row r="789" spans="1:12" ht="16.5" thickBot="1">
      <c r="B789" s="779"/>
      <c r="C789" s="1157"/>
      <c r="D789" s="1183"/>
      <c r="E789" s="1195"/>
      <c r="F789" s="1200"/>
      <c r="G789" s="1201"/>
      <c r="H789" s="1201"/>
      <c r="I789" s="1201"/>
      <c r="J789" s="1202" t="s">
        <v>753</v>
      </c>
      <c r="K789" s="1568">
        <f>(IF($E913&lt;&gt;0,$K$2,IF($F913&lt;&gt;0,$K$2,IF($G913&lt;&gt;0,$K$2,IF($H913&lt;&gt;0,$K$2,IF($I913&lt;&gt;0,$K$2,IF($J913&lt;&gt;0,$K$2,"")))))))</f>
        <v>1</v>
      </c>
      <c r="L789" s="496"/>
    </row>
    <row r="790" spans="1:12" ht="16.5">
      <c r="B790" s="1203"/>
      <c r="C790" s="1204"/>
      <c r="D790" s="1205" t="s">
        <v>1043</v>
      </c>
      <c r="E790" s="1206" t="s">
        <v>755</v>
      </c>
      <c r="F790" s="477" t="s">
        <v>1343</v>
      </c>
      <c r="G790" s="1207"/>
      <c r="H790" s="1208"/>
      <c r="I790" s="1207"/>
      <c r="J790" s="1209"/>
      <c r="K790" s="1568">
        <f>(IF($E913&lt;&gt;0,$K$2,IF($F913&lt;&gt;0,$K$2,IF($G913&lt;&gt;0,$K$2,IF($H913&lt;&gt;0,$K$2,IF($I913&lt;&gt;0,$K$2,IF($J913&lt;&gt;0,$K$2,"")))))))</f>
        <v>1</v>
      </c>
      <c r="L790" s="496"/>
    </row>
    <row r="791" spans="1:12" ht="56.1" customHeight="1">
      <c r="B791" s="1210" t="s">
        <v>703</v>
      </c>
      <c r="C791" s="1211" t="s">
        <v>757</v>
      </c>
      <c r="D791" s="1212" t="s">
        <v>1044</v>
      </c>
      <c r="E791" s="1213">
        <f>$C$3</f>
        <v>2017</v>
      </c>
      <c r="F791" s="478" t="s">
        <v>1341</v>
      </c>
      <c r="G791" s="1214" t="s">
        <v>1340</v>
      </c>
      <c r="H791" s="1215" t="s">
        <v>1037</v>
      </c>
      <c r="I791" s="1216" t="s">
        <v>1329</v>
      </c>
      <c r="J791" s="1217" t="s">
        <v>1330</v>
      </c>
      <c r="K791" s="1568">
        <f>(IF($E913&lt;&gt;0,$K$2,IF($F913&lt;&gt;0,$K$2,IF($G913&lt;&gt;0,$K$2,IF($H913&lt;&gt;0,$K$2,IF($I913&lt;&gt;0,$K$2,IF($J913&lt;&gt;0,$K$2,"")))))))</f>
        <v>1</v>
      </c>
      <c r="L791" s="496"/>
    </row>
    <row r="792" spans="1:12" ht="69" customHeight="1">
      <c r="B792" s="1218"/>
      <c r="C792" s="1219"/>
      <c r="D792" s="1220" t="s">
        <v>502</v>
      </c>
      <c r="E792" s="457" t="s">
        <v>347</v>
      </c>
      <c r="F792" s="457" t="s">
        <v>348</v>
      </c>
      <c r="G792" s="774" t="s">
        <v>1051</v>
      </c>
      <c r="H792" s="775" t="s">
        <v>1052</v>
      </c>
      <c r="I792" s="775" t="s">
        <v>1024</v>
      </c>
      <c r="J792" s="776" t="s">
        <v>1311</v>
      </c>
      <c r="K792" s="1568">
        <f>(IF($E913&lt;&gt;0,$K$2,IF($F913&lt;&gt;0,$K$2,IF($G913&lt;&gt;0,$K$2,IF($H913&lt;&gt;0,$K$2,IF($I913&lt;&gt;0,$K$2,IF($J913&lt;&gt;0,$K$2,"")))))))</f>
        <v>1</v>
      </c>
      <c r="L792" s="496"/>
    </row>
    <row r="793" spans="1:12">
      <c r="B793" s="1221"/>
      <c r="C793" s="2005">
        <v>0</v>
      </c>
      <c r="D793" s="1564" t="s">
        <v>286</v>
      </c>
      <c r="E793" s="387"/>
      <c r="F793" s="777"/>
      <c r="G793" s="1222"/>
      <c r="H793" s="783"/>
      <c r="I793" s="783"/>
      <c r="J793" s="784"/>
      <c r="K793" s="1568">
        <f>(IF($E913&lt;&gt;0,$K$2,IF($F913&lt;&gt;0,$K$2,IF($G913&lt;&gt;0,$K$2,IF($H913&lt;&gt;0,$K$2,IF($I913&lt;&gt;0,$K$2,IF($J913&lt;&gt;0,$K$2,"")))))))</f>
        <v>1</v>
      </c>
      <c r="L793" s="496"/>
    </row>
    <row r="794" spans="1:12">
      <c r="B794" s="1223"/>
      <c r="C794" s="2006">
        <f>VLOOKUP(D795,EBK_DEIN2,2,FALSE)</f>
        <v>1121</v>
      </c>
      <c r="D794" s="1565" t="s">
        <v>1294</v>
      </c>
      <c r="E794" s="777"/>
      <c r="F794" s="777"/>
      <c r="G794" s="1224"/>
      <c r="H794" s="785"/>
      <c r="I794" s="785"/>
      <c r="J794" s="786"/>
      <c r="K794" s="1568">
        <f>(IF($E913&lt;&gt;0,$K$2,IF($F913&lt;&gt;0,$K$2,IF($G913&lt;&gt;0,$K$2,IF($H913&lt;&gt;0,$K$2,IF($I913&lt;&gt;0,$K$2,IF($J913&lt;&gt;0,$K$2,"")))))))</f>
        <v>1</v>
      </c>
      <c r="L794" s="496"/>
    </row>
    <row r="795" spans="1:12">
      <c r="B795" s="1225"/>
      <c r="C795" s="2007">
        <f>+C794</f>
        <v>1121</v>
      </c>
      <c r="D795" s="1563" t="s">
        <v>68</v>
      </c>
      <c r="E795" s="777"/>
      <c r="F795" s="777"/>
      <c r="G795" s="1224"/>
      <c r="H795" s="785"/>
      <c r="I795" s="785"/>
      <c r="J795" s="786"/>
      <c r="K795" s="1568">
        <f>(IF($E913&lt;&gt;0,$K$2,IF($F913&lt;&gt;0,$K$2,IF($G913&lt;&gt;0,$K$2,IF($H913&lt;&gt;0,$K$2,IF($I913&lt;&gt;0,$K$2,IF($J913&lt;&gt;0,$K$2,"")))))))</f>
        <v>1</v>
      </c>
      <c r="L795" s="496"/>
    </row>
    <row r="796" spans="1:12">
      <c r="B796" s="1226"/>
      <c r="C796" s="1227"/>
      <c r="D796" s="1228" t="s">
        <v>1045</v>
      </c>
      <c r="E796" s="777"/>
      <c r="F796" s="777"/>
      <c r="G796" s="1229"/>
      <c r="H796" s="787"/>
      <c r="I796" s="787"/>
      <c r="J796" s="788"/>
      <c r="K796" s="1568">
        <f>(IF($E913&lt;&gt;0,$K$2,IF($F913&lt;&gt;0,$K$2,IF($G913&lt;&gt;0,$K$2,IF($H913&lt;&gt;0,$K$2,IF($I913&lt;&gt;0,$K$2,IF($J913&lt;&gt;0,$K$2,"")))))))</f>
        <v>1</v>
      </c>
      <c r="L796" s="496"/>
    </row>
    <row r="797" spans="1:12">
      <c r="B797" s="1230">
        <v>100</v>
      </c>
      <c r="C797" s="2204" t="s">
        <v>503</v>
      </c>
      <c r="D797" s="2199"/>
      <c r="E797" s="463">
        <f t="shared" ref="E797:J797" si="151">SUM(E798:E799)</f>
        <v>320700</v>
      </c>
      <c r="F797" s="464">
        <f t="shared" si="151"/>
        <v>319659</v>
      </c>
      <c r="G797" s="578">
        <f t="shared" si="151"/>
        <v>272837</v>
      </c>
      <c r="H797" s="579">
        <f t="shared" si="151"/>
        <v>0</v>
      </c>
      <c r="I797" s="579">
        <f t="shared" si="151"/>
        <v>0</v>
      </c>
      <c r="J797" s="580">
        <f t="shared" si="151"/>
        <v>46822</v>
      </c>
      <c r="K797" s="1566">
        <f>(IF($E797&lt;&gt;0,$K$2,IF($F797&lt;&gt;0,$K$2,IF($G797&lt;&gt;0,$K$2,IF($H797&lt;&gt;0,$K$2,IF($I797&lt;&gt;0,$K$2,IF($J797&lt;&gt;0,$K$2,"")))))))</f>
        <v>1</v>
      </c>
      <c r="L797" s="497"/>
    </row>
    <row r="798" spans="1:12">
      <c r="B798" s="1231"/>
      <c r="C798" s="1232">
        <v>101</v>
      </c>
      <c r="D798" s="1233" t="s">
        <v>504</v>
      </c>
      <c r="E798" s="622">
        <v>125100</v>
      </c>
      <c r="F798" s="631">
        <f>G798+H798+I798+J798</f>
        <v>124166</v>
      </c>
      <c r="G798" s="545">
        <v>96706</v>
      </c>
      <c r="H798" s="546">
        <v>0</v>
      </c>
      <c r="I798" s="546">
        <v>0</v>
      </c>
      <c r="J798" s="547">
        <v>27460</v>
      </c>
      <c r="K798" s="1566">
        <f t="shared" ref="K798:K865" si="152">(IF($E798&lt;&gt;0,$K$2,IF($F798&lt;&gt;0,$K$2,IF($G798&lt;&gt;0,$K$2,IF($H798&lt;&gt;0,$K$2,IF($I798&lt;&gt;0,$K$2,IF($J798&lt;&gt;0,$K$2,"")))))))</f>
        <v>1</v>
      </c>
      <c r="L798" s="497"/>
    </row>
    <row r="799" spans="1:12" ht="36" customHeight="1">
      <c r="A799" s="306"/>
      <c r="B799" s="1231"/>
      <c r="C799" s="1234">
        <v>102</v>
      </c>
      <c r="D799" s="1235" t="s">
        <v>505</v>
      </c>
      <c r="E799" s="628">
        <v>195600</v>
      </c>
      <c r="F799" s="632">
        <f>G799+H799+I799+J799</f>
        <v>195493</v>
      </c>
      <c r="G799" s="557">
        <v>176131</v>
      </c>
      <c r="H799" s="558">
        <v>0</v>
      </c>
      <c r="I799" s="558">
        <v>0</v>
      </c>
      <c r="J799" s="559">
        <v>19362</v>
      </c>
      <c r="K799" s="1566">
        <f t="shared" si="152"/>
        <v>1</v>
      </c>
      <c r="L799" s="497"/>
    </row>
    <row r="800" spans="1:12">
      <c r="A800" s="306"/>
      <c r="B800" s="1230">
        <v>200</v>
      </c>
      <c r="C800" s="2202" t="s">
        <v>506</v>
      </c>
      <c r="D800" s="2202"/>
      <c r="E800" s="463">
        <f t="shared" ref="E800:J800" si="153">SUM(E801:E805)</f>
        <v>16164</v>
      </c>
      <c r="F800" s="464">
        <f t="shared" si="153"/>
        <v>16049</v>
      </c>
      <c r="G800" s="578">
        <f t="shared" si="153"/>
        <v>14928</v>
      </c>
      <c r="H800" s="579">
        <f t="shared" si="153"/>
        <v>0</v>
      </c>
      <c r="I800" s="579">
        <f t="shared" si="153"/>
        <v>207</v>
      </c>
      <c r="J800" s="580">
        <f t="shared" si="153"/>
        <v>914</v>
      </c>
      <c r="K800" s="1566">
        <f t="shared" si="152"/>
        <v>1</v>
      </c>
      <c r="L800" s="497"/>
    </row>
    <row r="801" spans="1:12">
      <c r="A801" s="306"/>
      <c r="B801" s="1236"/>
      <c r="C801" s="1232">
        <v>201</v>
      </c>
      <c r="D801" s="1233" t="s">
        <v>507</v>
      </c>
      <c r="E801" s="622">
        <v>16164</v>
      </c>
      <c r="F801" s="631">
        <f>G801+H801+I801+J801</f>
        <v>999</v>
      </c>
      <c r="G801" s="545">
        <v>799</v>
      </c>
      <c r="H801" s="546">
        <v>0</v>
      </c>
      <c r="I801" s="546">
        <v>0</v>
      </c>
      <c r="J801" s="547">
        <v>200</v>
      </c>
      <c r="K801" s="1566">
        <f t="shared" si="152"/>
        <v>1</v>
      </c>
      <c r="L801" s="497"/>
    </row>
    <row r="802" spans="1:12">
      <c r="A802" s="306"/>
      <c r="B802" s="1237"/>
      <c r="C802" s="1238">
        <v>202</v>
      </c>
      <c r="D802" s="1239" t="s">
        <v>508</v>
      </c>
      <c r="E802" s="624"/>
      <c r="F802" s="633">
        <f>G802+H802+I802+J802</f>
        <v>400</v>
      </c>
      <c r="G802" s="548">
        <v>339</v>
      </c>
      <c r="H802" s="549">
        <v>0</v>
      </c>
      <c r="I802" s="549">
        <v>0</v>
      </c>
      <c r="J802" s="550">
        <v>61</v>
      </c>
      <c r="K802" s="1566">
        <f t="shared" si="152"/>
        <v>1</v>
      </c>
      <c r="L802" s="497"/>
    </row>
    <row r="803" spans="1:12" ht="31.5">
      <c r="A803" s="306"/>
      <c r="B803" s="1240"/>
      <c r="C803" s="1238">
        <v>205</v>
      </c>
      <c r="D803" s="1239" t="s">
        <v>905</v>
      </c>
      <c r="E803" s="624"/>
      <c r="F803" s="633">
        <f>G803+H803+I803+J803</f>
        <v>8125</v>
      </c>
      <c r="G803" s="548">
        <v>7265</v>
      </c>
      <c r="H803" s="549">
        <v>0</v>
      </c>
      <c r="I803" s="549">
        <v>207</v>
      </c>
      <c r="J803" s="550">
        <v>653</v>
      </c>
      <c r="K803" s="1566">
        <f t="shared" si="152"/>
        <v>1</v>
      </c>
      <c r="L803" s="497"/>
    </row>
    <row r="804" spans="1:12">
      <c r="A804" s="306"/>
      <c r="B804" s="1240"/>
      <c r="C804" s="1238">
        <v>208</v>
      </c>
      <c r="D804" s="1241" t="s">
        <v>906</v>
      </c>
      <c r="E804" s="624"/>
      <c r="F804" s="633">
        <f>G804+H804+I804+J804</f>
        <v>5598</v>
      </c>
      <c r="G804" s="548">
        <v>5598</v>
      </c>
      <c r="H804" s="549">
        <v>0</v>
      </c>
      <c r="I804" s="549">
        <v>0</v>
      </c>
      <c r="J804" s="550">
        <v>0</v>
      </c>
      <c r="K804" s="1566">
        <f t="shared" si="152"/>
        <v>1</v>
      </c>
      <c r="L804" s="497"/>
    </row>
    <row r="805" spans="1:12">
      <c r="A805" s="5"/>
      <c r="B805" s="1236"/>
      <c r="C805" s="1234">
        <v>209</v>
      </c>
      <c r="D805" s="1242" t="s">
        <v>907</v>
      </c>
      <c r="E805" s="628"/>
      <c r="F805" s="632">
        <f>G805+H805+I805+J805</f>
        <v>927</v>
      </c>
      <c r="G805" s="557">
        <v>927</v>
      </c>
      <c r="H805" s="558">
        <v>0</v>
      </c>
      <c r="I805" s="558">
        <v>0</v>
      </c>
      <c r="J805" s="559">
        <v>0</v>
      </c>
      <c r="K805" s="1566">
        <f t="shared" si="152"/>
        <v>1</v>
      </c>
      <c r="L805" s="497"/>
    </row>
    <row r="806" spans="1:12">
      <c r="A806" s="306"/>
      <c r="B806" s="1230">
        <v>500</v>
      </c>
      <c r="C806" s="2205" t="s">
        <v>908</v>
      </c>
      <c r="D806" s="2205"/>
      <c r="E806" s="463">
        <f t="shared" ref="E806:J806" si="154">SUM(E807:E813)</f>
        <v>88051</v>
      </c>
      <c r="F806" s="464">
        <f t="shared" si="154"/>
        <v>86992</v>
      </c>
      <c r="G806" s="578">
        <f t="shared" si="154"/>
        <v>0</v>
      </c>
      <c r="H806" s="579">
        <f t="shared" si="154"/>
        <v>0</v>
      </c>
      <c r="I806" s="579">
        <f t="shared" si="154"/>
        <v>0</v>
      </c>
      <c r="J806" s="580">
        <f t="shared" si="154"/>
        <v>86992</v>
      </c>
      <c r="K806" s="1566">
        <f t="shared" si="152"/>
        <v>1</v>
      </c>
      <c r="L806" s="497"/>
    </row>
    <row r="807" spans="1:12" ht="31.5">
      <c r="A807" s="5"/>
      <c r="B807" s="1236"/>
      <c r="C807" s="1243">
        <v>551</v>
      </c>
      <c r="D807" s="1244" t="s">
        <v>909</v>
      </c>
      <c r="E807" s="622">
        <v>54810</v>
      </c>
      <c r="F807" s="631">
        <f t="shared" ref="F807:F814" si="155">G807+H807+I807+J807</f>
        <v>54159</v>
      </c>
      <c r="G807" s="1527">
        <v>0</v>
      </c>
      <c r="H807" s="1528">
        <v>0</v>
      </c>
      <c r="I807" s="1528">
        <v>0</v>
      </c>
      <c r="J807" s="547">
        <v>54159</v>
      </c>
      <c r="K807" s="1566">
        <f t="shared" si="152"/>
        <v>1</v>
      </c>
      <c r="L807" s="497"/>
    </row>
    <row r="808" spans="1:12" hidden="1">
      <c r="A808" s="306"/>
      <c r="B808" s="1236"/>
      <c r="C808" s="1245">
        <f>C807+1</f>
        <v>552</v>
      </c>
      <c r="D808" s="1246" t="s">
        <v>910</v>
      </c>
      <c r="E808" s="624"/>
      <c r="F808" s="633">
        <f t="shared" si="155"/>
        <v>0</v>
      </c>
      <c r="G808" s="1529">
        <v>0</v>
      </c>
      <c r="H808" s="1530">
        <v>0</v>
      </c>
      <c r="I808" s="1530">
        <v>0</v>
      </c>
      <c r="J808" s="550"/>
      <c r="K808" s="1566" t="str">
        <f t="shared" si="152"/>
        <v/>
      </c>
      <c r="L808" s="497"/>
    </row>
    <row r="809" spans="1:12" hidden="1">
      <c r="A809" s="415"/>
      <c r="B809" s="1247"/>
      <c r="C809" s="1245">
        <v>558</v>
      </c>
      <c r="D809" s="1248" t="s">
        <v>1470</v>
      </c>
      <c r="E809" s="624"/>
      <c r="F809" s="633">
        <f>G809+H809+I809+J809</f>
        <v>0</v>
      </c>
      <c r="G809" s="1529">
        <v>0</v>
      </c>
      <c r="H809" s="1530">
        <v>0</v>
      </c>
      <c r="I809" s="1530">
        <v>0</v>
      </c>
      <c r="J809" s="753">
        <v>0</v>
      </c>
      <c r="K809" s="1566" t="str">
        <f t="shared" si="152"/>
        <v/>
      </c>
      <c r="L809" s="497"/>
    </row>
    <row r="810" spans="1:12">
      <c r="A810" s="5"/>
      <c r="B810" s="1247"/>
      <c r="C810" s="1245">
        <v>560</v>
      </c>
      <c r="D810" s="1248" t="s">
        <v>911</v>
      </c>
      <c r="E810" s="624">
        <v>22464</v>
      </c>
      <c r="F810" s="633">
        <f t="shared" si="155"/>
        <v>22236</v>
      </c>
      <c r="G810" s="1529">
        <v>0</v>
      </c>
      <c r="H810" s="1530">
        <v>0</v>
      </c>
      <c r="I810" s="1530">
        <v>0</v>
      </c>
      <c r="J810" s="550">
        <v>22236</v>
      </c>
      <c r="K810" s="1566">
        <f t="shared" si="152"/>
        <v>1</v>
      </c>
      <c r="L810" s="497"/>
    </row>
    <row r="811" spans="1:12">
      <c r="A811" s="5"/>
      <c r="B811" s="1247"/>
      <c r="C811" s="1245">
        <v>580</v>
      </c>
      <c r="D811" s="1246" t="s">
        <v>912</v>
      </c>
      <c r="E811" s="624">
        <v>10777</v>
      </c>
      <c r="F811" s="633">
        <f t="shared" si="155"/>
        <v>10597</v>
      </c>
      <c r="G811" s="1529">
        <v>0</v>
      </c>
      <c r="H811" s="1530">
        <v>0</v>
      </c>
      <c r="I811" s="1530">
        <v>0</v>
      </c>
      <c r="J811" s="550">
        <v>10597</v>
      </c>
      <c r="K811" s="1566">
        <f t="shared" si="152"/>
        <v>1</v>
      </c>
      <c r="L811" s="497"/>
    </row>
    <row r="812" spans="1:12" ht="31.5" hidden="1">
      <c r="A812" s="5"/>
      <c r="B812" s="1236"/>
      <c r="C812" s="1238">
        <v>588</v>
      </c>
      <c r="D812" s="1241" t="s">
        <v>1474</v>
      </c>
      <c r="E812" s="624"/>
      <c r="F812" s="633">
        <f>G812+H812+I812+J812</f>
        <v>0</v>
      </c>
      <c r="G812" s="1529">
        <v>0</v>
      </c>
      <c r="H812" s="1530">
        <v>0</v>
      </c>
      <c r="I812" s="1530">
        <v>0</v>
      </c>
      <c r="J812" s="753">
        <v>0</v>
      </c>
      <c r="K812" s="1566" t="str">
        <f t="shared" si="152"/>
        <v/>
      </c>
      <c r="L812" s="497"/>
    </row>
    <row r="813" spans="1:12" ht="31.5" hidden="1">
      <c r="A813" s="8">
        <v>5</v>
      </c>
      <c r="B813" s="1236"/>
      <c r="C813" s="1249">
        <v>590</v>
      </c>
      <c r="D813" s="1250" t="s">
        <v>913</v>
      </c>
      <c r="E813" s="628"/>
      <c r="F813" s="632">
        <f t="shared" si="155"/>
        <v>0</v>
      </c>
      <c r="G813" s="557"/>
      <c r="H813" s="558"/>
      <c r="I813" s="558"/>
      <c r="J813" s="559"/>
      <c r="K813" s="1566" t="str">
        <f t="shared" si="152"/>
        <v/>
      </c>
      <c r="L813" s="497"/>
    </row>
    <row r="814" spans="1:12" hidden="1">
      <c r="A814" s="9">
        <v>10</v>
      </c>
      <c r="B814" s="1230">
        <v>800</v>
      </c>
      <c r="C814" s="2200" t="s">
        <v>1046</v>
      </c>
      <c r="D814" s="2201"/>
      <c r="E814" s="1547"/>
      <c r="F814" s="466">
        <f t="shared" si="155"/>
        <v>0</v>
      </c>
      <c r="G814" s="1344"/>
      <c r="H814" s="1345"/>
      <c r="I814" s="1345"/>
      <c r="J814" s="1346"/>
      <c r="K814" s="1566" t="str">
        <f t="shared" si="152"/>
        <v/>
      </c>
      <c r="L814" s="497"/>
    </row>
    <row r="815" spans="1:12">
      <c r="A815" s="9">
        <v>15</v>
      </c>
      <c r="B815" s="1230">
        <v>1000</v>
      </c>
      <c r="C815" s="2202" t="s">
        <v>915</v>
      </c>
      <c r="D815" s="2202"/>
      <c r="E815" s="465">
        <f t="shared" ref="E815:J815" si="156">SUM(E816:E832)</f>
        <v>201937</v>
      </c>
      <c r="F815" s="466">
        <f t="shared" si="156"/>
        <v>187735</v>
      </c>
      <c r="G815" s="578">
        <f t="shared" si="156"/>
        <v>159123</v>
      </c>
      <c r="H815" s="579">
        <f t="shared" si="156"/>
        <v>0</v>
      </c>
      <c r="I815" s="579">
        <f t="shared" si="156"/>
        <v>28612</v>
      </c>
      <c r="J815" s="580">
        <f t="shared" si="156"/>
        <v>0</v>
      </c>
      <c r="K815" s="1566">
        <f t="shared" si="152"/>
        <v>1</v>
      </c>
      <c r="L815" s="497"/>
    </row>
    <row r="816" spans="1:12">
      <c r="A816" s="8">
        <v>35</v>
      </c>
      <c r="B816" s="1237"/>
      <c r="C816" s="1232">
        <v>1011</v>
      </c>
      <c r="D816" s="1251" t="s">
        <v>916</v>
      </c>
      <c r="E816" s="622">
        <v>201937</v>
      </c>
      <c r="F816" s="631">
        <f t="shared" ref="F816:F832" si="157">G816+H816+I816+J816</f>
        <v>0</v>
      </c>
      <c r="G816" s="545"/>
      <c r="H816" s="546"/>
      <c r="I816" s="546"/>
      <c r="J816" s="547"/>
      <c r="K816" s="1566">
        <f t="shared" si="152"/>
        <v>1</v>
      </c>
      <c r="L816" s="497"/>
    </row>
    <row r="817" spans="1:12" hidden="1">
      <c r="A817" s="9">
        <v>40</v>
      </c>
      <c r="B817" s="1237"/>
      <c r="C817" s="1238">
        <v>1012</v>
      </c>
      <c r="D817" s="1239" t="s">
        <v>917</v>
      </c>
      <c r="E817" s="624"/>
      <c r="F817" s="633">
        <f t="shared" si="157"/>
        <v>0</v>
      </c>
      <c r="G817" s="548"/>
      <c r="H817" s="549"/>
      <c r="I817" s="549"/>
      <c r="J817" s="550"/>
      <c r="K817" s="1566" t="str">
        <f t="shared" si="152"/>
        <v/>
      </c>
      <c r="L817" s="497"/>
    </row>
    <row r="818" spans="1:12" hidden="1">
      <c r="A818" s="9">
        <v>45</v>
      </c>
      <c r="B818" s="1237"/>
      <c r="C818" s="1238">
        <v>1013</v>
      </c>
      <c r="D818" s="1239" t="s">
        <v>918</v>
      </c>
      <c r="E818" s="624"/>
      <c r="F818" s="633">
        <f t="shared" si="157"/>
        <v>0</v>
      </c>
      <c r="G818" s="548"/>
      <c r="H818" s="549"/>
      <c r="I818" s="549"/>
      <c r="J818" s="550"/>
      <c r="K818" s="1566" t="str">
        <f t="shared" si="152"/>
        <v/>
      </c>
      <c r="L818" s="497"/>
    </row>
    <row r="819" spans="1:12">
      <c r="A819" s="9">
        <v>50</v>
      </c>
      <c r="B819" s="1237"/>
      <c r="C819" s="1238">
        <v>1014</v>
      </c>
      <c r="D819" s="1239" t="s">
        <v>919</v>
      </c>
      <c r="E819" s="624"/>
      <c r="F819" s="633">
        <f t="shared" si="157"/>
        <v>53</v>
      </c>
      <c r="G819" s="548">
        <v>0</v>
      </c>
      <c r="H819" s="549">
        <v>0</v>
      </c>
      <c r="I819" s="549">
        <v>53</v>
      </c>
      <c r="J819" s="550">
        <v>0</v>
      </c>
      <c r="K819" s="1566">
        <f t="shared" si="152"/>
        <v>1</v>
      </c>
      <c r="L819" s="497"/>
    </row>
    <row r="820" spans="1:12">
      <c r="A820" s="9">
        <v>55</v>
      </c>
      <c r="B820" s="1237"/>
      <c r="C820" s="1238">
        <v>1015</v>
      </c>
      <c r="D820" s="1239" t="s">
        <v>920</v>
      </c>
      <c r="E820" s="624"/>
      <c r="F820" s="633">
        <f t="shared" si="157"/>
        <v>19620</v>
      </c>
      <c r="G820" s="548">
        <v>7169</v>
      </c>
      <c r="H820" s="549">
        <v>0</v>
      </c>
      <c r="I820" s="549">
        <v>12451</v>
      </c>
      <c r="J820" s="550">
        <v>0</v>
      </c>
      <c r="K820" s="1566">
        <f t="shared" si="152"/>
        <v>1</v>
      </c>
      <c r="L820" s="497"/>
    </row>
    <row r="821" spans="1:12">
      <c r="A821" s="9">
        <v>60</v>
      </c>
      <c r="B821" s="1237"/>
      <c r="C821" s="1252">
        <v>1016</v>
      </c>
      <c r="D821" s="1253" t="s">
        <v>921</v>
      </c>
      <c r="E821" s="626"/>
      <c r="F821" s="634">
        <f t="shared" si="157"/>
        <v>56468</v>
      </c>
      <c r="G821" s="612">
        <v>53748</v>
      </c>
      <c r="H821" s="613">
        <v>0</v>
      </c>
      <c r="I821" s="613">
        <v>2720</v>
      </c>
      <c r="J821" s="614">
        <v>0</v>
      </c>
      <c r="K821" s="1566">
        <f t="shared" si="152"/>
        <v>1</v>
      </c>
      <c r="L821" s="497"/>
    </row>
    <row r="822" spans="1:12">
      <c r="A822" s="8">
        <v>65</v>
      </c>
      <c r="B822" s="1231"/>
      <c r="C822" s="1254">
        <v>1020</v>
      </c>
      <c r="D822" s="1255" t="s">
        <v>922</v>
      </c>
      <c r="E822" s="1548"/>
      <c r="F822" s="636">
        <f t="shared" si="157"/>
        <v>94298</v>
      </c>
      <c r="G822" s="554">
        <f>90248</f>
        <v>90248</v>
      </c>
      <c r="H822" s="555">
        <v>0</v>
      </c>
      <c r="I822" s="555">
        <v>4050</v>
      </c>
      <c r="J822" s="556">
        <v>0</v>
      </c>
      <c r="K822" s="1566">
        <f t="shared" si="152"/>
        <v>1</v>
      </c>
      <c r="L822" s="497"/>
    </row>
    <row r="823" spans="1:12">
      <c r="A823" s="9">
        <v>70</v>
      </c>
      <c r="B823" s="1237"/>
      <c r="C823" s="1256">
        <v>1030</v>
      </c>
      <c r="D823" s="1257" t="s">
        <v>923</v>
      </c>
      <c r="E823" s="1549"/>
      <c r="F823" s="638">
        <f t="shared" si="157"/>
        <v>2129</v>
      </c>
      <c r="G823" s="551">
        <v>1781</v>
      </c>
      <c r="H823" s="552">
        <v>0</v>
      </c>
      <c r="I823" s="552">
        <v>348</v>
      </c>
      <c r="J823" s="553">
        <v>0</v>
      </c>
      <c r="K823" s="1566">
        <f t="shared" si="152"/>
        <v>1</v>
      </c>
      <c r="L823" s="497"/>
    </row>
    <row r="824" spans="1:12">
      <c r="A824" s="9">
        <v>75</v>
      </c>
      <c r="B824" s="1237"/>
      <c r="C824" s="1254">
        <v>1051</v>
      </c>
      <c r="D824" s="1258" t="s">
        <v>924</v>
      </c>
      <c r="E824" s="1548"/>
      <c r="F824" s="636">
        <f t="shared" si="157"/>
        <v>8292</v>
      </c>
      <c r="G824" s="554">
        <v>0</v>
      </c>
      <c r="H824" s="555">
        <v>0</v>
      </c>
      <c r="I824" s="555">
        <v>8292</v>
      </c>
      <c r="J824" s="556">
        <v>0</v>
      </c>
      <c r="K824" s="1566">
        <f t="shared" si="152"/>
        <v>1</v>
      </c>
      <c r="L824" s="497"/>
    </row>
    <row r="825" spans="1:12">
      <c r="A825" s="9">
        <v>80</v>
      </c>
      <c r="B825" s="1237"/>
      <c r="C825" s="1238">
        <v>1052</v>
      </c>
      <c r="D825" s="1239" t="s">
        <v>925</v>
      </c>
      <c r="E825" s="624"/>
      <c r="F825" s="633">
        <f t="shared" si="157"/>
        <v>512</v>
      </c>
      <c r="G825" s="548">
        <v>0</v>
      </c>
      <c r="H825" s="549">
        <v>0</v>
      </c>
      <c r="I825" s="549">
        <v>512</v>
      </c>
      <c r="J825" s="550">
        <v>0</v>
      </c>
      <c r="K825" s="1566">
        <f t="shared" si="152"/>
        <v>1</v>
      </c>
      <c r="L825" s="497"/>
    </row>
    <row r="826" spans="1:12" hidden="1">
      <c r="A826" s="9">
        <v>80</v>
      </c>
      <c r="B826" s="1237"/>
      <c r="C826" s="1256">
        <v>1053</v>
      </c>
      <c r="D826" s="1257" t="s">
        <v>1347</v>
      </c>
      <c r="E826" s="1549"/>
      <c r="F826" s="638">
        <f t="shared" si="157"/>
        <v>0</v>
      </c>
      <c r="G826" s="551"/>
      <c r="H826" s="552"/>
      <c r="I826" s="552"/>
      <c r="J826" s="553"/>
      <c r="K826" s="1566" t="str">
        <f t="shared" si="152"/>
        <v/>
      </c>
      <c r="L826" s="497"/>
    </row>
    <row r="827" spans="1:12">
      <c r="A827" s="9">
        <v>85</v>
      </c>
      <c r="B827" s="1237"/>
      <c r="C827" s="1254">
        <v>1062</v>
      </c>
      <c r="D827" s="1255" t="s">
        <v>926</v>
      </c>
      <c r="E827" s="1548"/>
      <c r="F827" s="636">
        <f t="shared" si="157"/>
        <v>5475</v>
      </c>
      <c r="G827" s="554">
        <v>5475</v>
      </c>
      <c r="H827" s="555">
        <v>0</v>
      </c>
      <c r="I827" s="555">
        <v>0</v>
      </c>
      <c r="J827" s="556">
        <v>0</v>
      </c>
      <c r="K827" s="1566">
        <f t="shared" si="152"/>
        <v>1</v>
      </c>
      <c r="L827" s="497"/>
    </row>
    <row r="828" spans="1:12" hidden="1">
      <c r="A828" s="9">
        <v>90</v>
      </c>
      <c r="B828" s="1237"/>
      <c r="C828" s="1256">
        <v>1063</v>
      </c>
      <c r="D828" s="1259" t="s">
        <v>1304</v>
      </c>
      <c r="E828" s="1549"/>
      <c r="F828" s="638">
        <f t="shared" si="157"/>
        <v>0</v>
      </c>
      <c r="G828" s="551"/>
      <c r="H828" s="552"/>
      <c r="I828" s="552"/>
      <c r="J828" s="553"/>
      <c r="K828" s="1566" t="str">
        <f t="shared" si="152"/>
        <v/>
      </c>
      <c r="L828" s="497"/>
    </row>
    <row r="829" spans="1:12" hidden="1">
      <c r="A829" s="9">
        <v>90</v>
      </c>
      <c r="B829" s="1237"/>
      <c r="C829" s="1260">
        <v>1069</v>
      </c>
      <c r="D829" s="1261" t="s">
        <v>927</v>
      </c>
      <c r="E829" s="1550"/>
      <c r="F829" s="640">
        <f t="shared" si="157"/>
        <v>0</v>
      </c>
      <c r="G829" s="737"/>
      <c r="H829" s="738"/>
      <c r="I829" s="738"/>
      <c r="J829" s="702"/>
      <c r="K829" s="1566" t="str">
        <f t="shared" si="152"/>
        <v/>
      </c>
      <c r="L829" s="497"/>
    </row>
    <row r="830" spans="1:12" hidden="1">
      <c r="A830" s="8">
        <v>115</v>
      </c>
      <c r="B830" s="1231"/>
      <c r="C830" s="1254">
        <v>1091</v>
      </c>
      <c r="D830" s="1258" t="s">
        <v>1348</v>
      </c>
      <c r="E830" s="1548"/>
      <c r="F830" s="636">
        <f t="shared" si="157"/>
        <v>0</v>
      </c>
      <c r="G830" s="554"/>
      <c r="H830" s="555"/>
      <c r="I830" s="555"/>
      <c r="J830" s="556"/>
      <c r="K830" s="1566" t="str">
        <f t="shared" si="152"/>
        <v/>
      </c>
      <c r="L830" s="497"/>
    </row>
    <row r="831" spans="1:12">
      <c r="A831" s="8">
        <v>125</v>
      </c>
      <c r="B831" s="1237"/>
      <c r="C831" s="1238">
        <v>1092</v>
      </c>
      <c r="D831" s="1239" t="s">
        <v>1110</v>
      </c>
      <c r="E831" s="624"/>
      <c r="F831" s="633">
        <f t="shared" si="157"/>
        <v>705</v>
      </c>
      <c r="G831" s="548">
        <v>702</v>
      </c>
      <c r="H831" s="549">
        <v>0</v>
      </c>
      <c r="I831" s="549">
        <v>3</v>
      </c>
      <c r="J831" s="550">
        <v>0</v>
      </c>
      <c r="K831" s="1566">
        <f t="shared" si="152"/>
        <v>1</v>
      </c>
      <c r="L831" s="497"/>
    </row>
    <row r="832" spans="1:12">
      <c r="A832" s="9">
        <v>130</v>
      </c>
      <c r="B832" s="1237"/>
      <c r="C832" s="1234">
        <v>1098</v>
      </c>
      <c r="D832" s="1262" t="s">
        <v>928</v>
      </c>
      <c r="E832" s="628"/>
      <c r="F832" s="632">
        <f t="shared" si="157"/>
        <v>183</v>
      </c>
      <c r="G832" s="557">
        <v>0</v>
      </c>
      <c r="H832" s="558">
        <v>0</v>
      </c>
      <c r="I832" s="558">
        <v>183</v>
      </c>
      <c r="J832" s="559">
        <v>0</v>
      </c>
      <c r="K832" s="1566">
        <f t="shared" si="152"/>
        <v>1</v>
      </c>
      <c r="L832" s="497"/>
    </row>
    <row r="833" spans="1:12">
      <c r="A833" s="9">
        <v>135</v>
      </c>
      <c r="B833" s="1230">
        <v>1900</v>
      </c>
      <c r="C833" s="2196" t="s">
        <v>580</v>
      </c>
      <c r="D833" s="2196"/>
      <c r="E833" s="465">
        <f t="shared" ref="E833:J833" si="158">SUM(E834:E836)</f>
        <v>49500</v>
      </c>
      <c r="F833" s="466">
        <f t="shared" si="158"/>
        <v>48604</v>
      </c>
      <c r="G833" s="578">
        <f t="shared" si="158"/>
        <v>47101</v>
      </c>
      <c r="H833" s="579">
        <f t="shared" si="158"/>
        <v>0</v>
      </c>
      <c r="I833" s="579">
        <f t="shared" si="158"/>
        <v>1503</v>
      </c>
      <c r="J833" s="580">
        <f t="shared" si="158"/>
        <v>0</v>
      </c>
      <c r="K833" s="1566">
        <f t="shared" si="152"/>
        <v>1</v>
      </c>
      <c r="L833" s="497"/>
    </row>
    <row r="834" spans="1:12" ht="31.5">
      <c r="A834" s="9">
        <v>140</v>
      </c>
      <c r="B834" s="1237"/>
      <c r="C834" s="1232">
        <v>1901</v>
      </c>
      <c r="D834" s="1263" t="s">
        <v>581</v>
      </c>
      <c r="E834" s="622">
        <v>49500</v>
      </c>
      <c r="F834" s="631">
        <f>G834+H834+I834+J834</f>
        <v>673</v>
      </c>
      <c r="G834" s="545">
        <v>3</v>
      </c>
      <c r="H834" s="546">
        <v>0</v>
      </c>
      <c r="I834" s="546">
        <v>670</v>
      </c>
      <c r="J834" s="547">
        <v>0</v>
      </c>
      <c r="K834" s="1566">
        <f t="shared" si="152"/>
        <v>1</v>
      </c>
      <c r="L834" s="497"/>
    </row>
    <row r="835" spans="1:12" ht="31.5">
      <c r="A835" s="9">
        <v>145</v>
      </c>
      <c r="B835" s="1264"/>
      <c r="C835" s="1238">
        <v>1981</v>
      </c>
      <c r="D835" s="1265" t="s">
        <v>582</v>
      </c>
      <c r="E835" s="624"/>
      <c r="F835" s="633">
        <f>G835+H835+I835+J835</f>
        <v>47931</v>
      </c>
      <c r="G835" s="548">
        <v>47098</v>
      </c>
      <c r="H835" s="549">
        <v>0</v>
      </c>
      <c r="I835" s="549">
        <v>833</v>
      </c>
      <c r="J835" s="550">
        <v>0</v>
      </c>
      <c r="K835" s="1566">
        <f t="shared" si="152"/>
        <v>1</v>
      </c>
      <c r="L835" s="497"/>
    </row>
    <row r="836" spans="1:12" ht="31.5" hidden="1">
      <c r="A836" s="9">
        <v>150</v>
      </c>
      <c r="B836" s="1237"/>
      <c r="C836" s="1234">
        <v>1991</v>
      </c>
      <c r="D836" s="1266" t="s">
        <v>583</v>
      </c>
      <c r="E836" s="628"/>
      <c r="F836" s="632">
        <f>G836+H836+I836+J836</f>
        <v>0</v>
      </c>
      <c r="G836" s="557"/>
      <c r="H836" s="558"/>
      <c r="I836" s="558"/>
      <c r="J836" s="559"/>
      <c r="K836" s="1566" t="str">
        <f t="shared" si="152"/>
        <v/>
      </c>
      <c r="L836" s="497"/>
    </row>
    <row r="837" spans="1:12" hidden="1">
      <c r="A837" s="9">
        <v>155</v>
      </c>
      <c r="B837" s="1230">
        <v>2100</v>
      </c>
      <c r="C837" s="2196" t="s">
        <v>1094</v>
      </c>
      <c r="D837" s="2196"/>
      <c r="E837" s="465">
        <f t="shared" ref="E837:J837" si="159">SUM(E838:E842)</f>
        <v>0</v>
      </c>
      <c r="F837" s="466">
        <f t="shared" si="159"/>
        <v>0</v>
      </c>
      <c r="G837" s="578">
        <f t="shared" si="159"/>
        <v>0</v>
      </c>
      <c r="H837" s="579">
        <f t="shared" si="159"/>
        <v>0</v>
      </c>
      <c r="I837" s="579">
        <f t="shared" si="159"/>
        <v>0</v>
      </c>
      <c r="J837" s="580">
        <f t="shared" si="159"/>
        <v>0</v>
      </c>
      <c r="K837" s="1566" t="str">
        <f t="shared" si="152"/>
        <v/>
      </c>
      <c r="L837" s="497"/>
    </row>
    <row r="838" spans="1:12" hidden="1">
      <c r="A838" s="9">
        <v>160</v>
      </c>
      <c r="B838" s="1237"/>
      <c r="C838" s="1232">
        <v>2110</v>
      </c>
      <c r="D838" s="1267" t="s">
        <v>929</v>
      </c>
      <c r="E838" s="622"/>
      <c r="F838" s="631">
        <f>G838+H838+I838+J838</f>
        <v>0</v>
      </c>
      <c r="G838" s="545"/>
      <c r="H838" s="546"/>
      <c r="I838" s="546"/>
      <c r="J838" s="547"/>
      <c r="K838" s="1566" t="str">
        <f t="shared" si="152"/>
        <v/>
      </c>
      <c r="L838" s="497"/>
    </row>
    <row r="839" spans="1:12" hidden="1">
      <c r="A839" s="9">
        <v>165</v>
      </c>
      <c r="B839" s="1264"/>
      <c r="C839" s="1238">
        <v>2120</v>
      </c>
      <c r="D839" s="1241" t="s">
        <v>930</v>
      </c>
      <c r="E839" s="624"/>
      <c r="F839" s="633">
        <f>G839+H839+I839+J839</f>
        <v>0</v>
      </c>
      <c r="G839" s="548"/>
      <c r="H839" s="549"/>
      <c r="I839" s="549"/>
      <c r="J839" s="550"/>
      <c r="K839" s="1566" t="str">
        <f t="shared" si="152"/>
        <v/>
      </c>
      <c r="L839" s="497"/>
    </row>
    <row r="840" spans="1:12" hidden="1">
      <c r="A840" s="9">
        <v>175</v>
      </c>
      <c r="B840" s="1264"/>
      <c r="C840" s="1238">
        <v>2125</v>
      </c>
      <c r="D840" s="1241" t="s">
        <v>1047</v>
      </c>
      <c r="E840" s="624"/>
      <c r="F840" s="633">
        <f>G840+H840+I840+J840</f>
        <v>0</v>
      </c>
      <c r="G840" s="548"/>
      <c r="H840" s="549"/>
      <c r="I840" s="1530">
        <v>0</v>
      </c>
      <c r="J840" s="550"/>
      <c r="K840" s="1566" t="str">
        <f t="shared" si="152"/>
        <v/>
      </c>
      <c r="L840" s="497"/>
    </row>
    <row r="841" spans="1:12" hidden="1">
      <c r="A841" s="9">
        <v>180</v>
      </c>
      <c r="B841" s="1236"/>
      <c r="C841" s="1238">
        <v>2140</v>
      </c>
      <c r="D841" s="1241" t="s">
        <v>932</v>
      </c>
      <c r="E841" s="624"/>
      <c r="F841" s="633">
        <f>G841+H841+I841+J841</f>
        <v>0</v>
      </c>
      <c r="G841" s="548"/>
      <c r="H841" s="549"/>
      <c r="I841" s="1530">
        <v>0</v>
      </c>
      <c r="J841" s="550"/>
      <c r="K841" s="1566" t="str">
        <f t="shared" si="152"/>
        <v/>
      </c>
      <c r="L841" s="497"/>
    </row>
    <row r="842" spans="1:12" hidden="1">
      <c r="A842" s="9">
        <v>185</v>
      </c>
      <c r="B842" s="1237"/>
      <c r="C842" s="1234">
        <v>2190</v>
      </c>
      <c r="D842" s="1268" t="s">
        <v>933</v>
      </c>
      <c r="E842" s="628"/>
      <c r="F842" s="632">
        <f>G842+H842+I842+J842</f>
        <v>0</v>
      </c>
      <c r="G842" s="557"/>
      <c r="H842" s="558"/>
      <c r="I842" s="1532">
        <v>0</v>
      </c>
      <c r="J842" s="559"/>
      <c r="K842" s="1566" t="str">
        <f t="shared" si="152"/>
        <v/>
      </c>
      <c r="L842" s="497"/>
    </row>
    <row r="843" spans="1:12" hidden="1">
      <c r="A843" s="9">
        <v>190</v>
      </c>
      <c r="B843" s="1230">
        <v>2200</v>
      </c>
      <c r="C843" s="2196" t="s">
        <v>934</v>
      </c>
      <c r="D843" s="2196"/>
      <c r="E843" s="465">
        <f t="shared" ref="E843:J843" si="160">SUM(E844:E845)</f>
        <v>0</v>
      </c>
      <c r="F843" s="466">
        <f t="shared" si="160"/>
        <v>0</v>
      </c>
      <c r="G843" s="578">
        <f t="shared" si="160"/>
        <v>0</v>
      </c>
      <c r="H843" s="579">
        <f t="shared" si="160"/>
        <v>0</v>
      </c>
      <c r="I843" s="579">
        <f t="shared" si="160"/>
        <v>0</v>
      </c>
      <c r="J843" s="580">
        <f t="shared" si="160"/>
        <v>0</v>
      </c>
      <c r="K843" s="1566" t="str">
        <f t="shared" si="152"/>
        <v/>
      </c>
      <c r="L843" s="497"/>
    </row>
    <row r="844" spans="1:12" hidden="1">
      <c r="A844" s="9">
        <v>200</v>
      </c>
      <c r="B844" s="1237"/>
      <c r="C844" s="1232">
        <v>2221</v>
      </c>
      <c r="D844" s="1233" t="s">
        <v>1287</v>
      </c>
      <c r="E844" s="622"/>
      <c r="F844" s="631">
        <f t="shared" ref="F844:F849" si="161">G844+H844+I844+J844</f>
        <v>0</v>
      </c>
      <c r="G844" s="545"/>
      <c r="H844" s="546"/>
      <c r="I844" s="546"/>
      <c r="J844" s="547"/>
      <c r="K844" s="1566" t="str">
        <f t="shared" si="152"/>
        <v/>
      </c>
      <c r="L844" s="497"/>
    </row>
    <row r="845" spans="1:12" hidden="1">
      <c r="A845" s="9">
        <v>200</v>
      </c>
      <c r="B845" s="1237"/>
      <c r="C845" s="1234">
        <v>2224</v>
      </c>
      <c r="D845" s="1235" t="s">
        <v>935</v>
      </c>
      <c r="E845" s="628"/>
      <c r="F845" s="632">
        <f t="shared" si="161"/>
        <v>0</v>
      </c>
      <c r="G845" s="557"/>
      <c r="H845" s="558"/>
      <c r="I845" s="558"/>
      <c r="J845" s="559"/>
      <c r="K845" s="1566" t="str">
        <f t="shared" si="152"/>
        <v/>
      </c>
      <c r="L845" s="497"/>
    </row>
    <row r="846" spans="1:12" hidden="1">
      <c r="A846" s="9">
        <v>205</v>
      </c>
      <c r="B846" s="1230">
        <v>2500</v>
      </c>
      <c r="C846" s="2196" t="s">
        <v>936</v>
      </c>
      <c r="D846" s="2203"/>
      <c r="E846" s="1547"/>
      <c r="F846" s="466">
        <f t="shared" si="161"/>
        <v>0</v>
      </c>
      <c r="G846" s="1344"/>
      <c r="H846" s="1345"/>
      <c r="I846" s="1345"/>
      <c r="J846" s="1346"/>
      <c r="K846" s="1566" t="str">
        <f t="shared" si="152"/>
        <v/>
      </c>
      <c r="L846" s="497"/>
    </row>
    <row r="847" spans="1:12" hidden="1">
      <c r="A847" s="9">
        <v>210</v>
      </c>
      <c r="B847" s="1230">
        <v>2600</v>
      </c>
      <c r="C847" s="2198" t="s">
        <v>937</v>
      </c>
      <c r="D847" s="2199"/>
      <c r="E847" s="1547"/>
      <c r="F847" s="466">
        <f t="shared" si="161"/>
        <v>0</v>
      </c>
      <c r="G847" s="1344"/>
      <c r="H847" s="1345"/>
      <c r="I847" s="1345"/>
      <c r="J847" s="1346"/>
      <c r="K847" s="1566" t="str">
        <f t="shared" si="152"/>
        <v/>
      </c>
      <c r="L847" s="497"/>
    </row>
    <row r="848" spans="1:12" hidden="1">
      <c r="A848" s="9">
        <v>215</v>
      </c>
      <c r="B848" s="1230">
        <v>2700</v>
      </c>
      <c r="C848" s="2198" t="s">
        <v>938</v>
      </c>
      <c r="D848" s="2199"/>
      <c r="E848" s="1547"/>
      <c r="F848" s="466">
        <f t="shared" si="161"/>
        <v>0</v>
      </c>
      <c r="G848" s="1344"/>
      <c r="H848" s="1345"/>
      <c r="I848" s="1345"/>
      <c r="J848" s="1346"/>
      <c r="K848" s="1566" t="str">
        <f t="shared" si="152"/>
        <v/>
      </c>
      <c r="L848" s="497"/>
    </row>
    <row r="849" spans="1:12" hidden="1">
      <c r="A849" s="8">
        <v>220</v>
      </c>
      <c r="B849" s="1230">
        <v>2800</v>
      </c>
      <c r="C849" s="2198" t="s">
        <v>1761</v>
      </c>
      <c r="D849" s="2199"/>
      <c r="E849" s="1547"/>
      <c r="F849" s="466">
        <f t="shared" si="161"/>
        <v>0</v>
      </c>
      <c r="G849" s="1344"/>
      <c r="H849" s="1345"/>
      <c r="I849" s="1345"/>
      <c r="J849" s="1346"/>
      <c r="K849" s="1566" t="str">
        <f t="shared" si="152"/>
        <v/>
      </c>
      <c r="L849" s="497"/>
    </row>
    <row r="850" spans="1:12" ht="36" hidden="1" customHeight="1">
      <c r="A850" s="9">
        <v>225</v>
      </c>
      <c r="B850" s="1230">
        <v>2900</v>
      </c>
      <c r="C850" s="2196" t="s">
        <v>939</v>
      </c>
      <c r="D850" s="2196"/>
      <c r="E850" s="465">
        <f t="shared" ref="E850:J850" si="162">SUM(E851:E858)</f>
        <v>0</v>
      </c>
      <c r="F850" s="466">
        <f t="shared" si="162"/>
        <v>0</v>
      </c>
      <c r="G850" s="578">
        <f t="shared" si="162"/>
        <v>0</v>
      </c>
      <c r="H850" s="579">
        <f t="shared" si="162"/>
        <v>0</v>
      </c>
      <c r="I850" s="579">
        <f t="shared" si="162"/>
        <v>0</v>
      </c>
      <c r="J850" s="580">
        <f t="shared" si="162"/>
        <v>0</v>
      </c>
      <c r="K850" s="1566" t="str">
        <f t="shared" si="152"/>
        <v/>
      </c>
      <c r="L850" s="497"/>
    </row>
    <row r="851" spans="1:12" hidden="1">
      <c r="A851" s="9">
        <v>230</v>
      </c>
      <c r="B851" s="1269"/>
      <c r="C851" s="1232">
        <v>2910</v>
      </c>
      <c r="D851" s="1270" t="s">
        <v>2179</v>
      </c>
      <c r="E851" s="622"/>
      <c r="F851" s="631">
        <f t="shared" ref="F851:F858" si="163">G851+H851+I851+J851</f>
        <v>0</v>
      </c>
      <c r="G851" s="545"/>
      <c r="H851" s="546"/>
      <c r="I851" s="546"/>
      <c r="J851" s="547"/>
      <c r="K851" s="1566" t="str">
        <f t="shared" si="152"/>
        <v/>
      </c>
      <c r="L851" s="497"/>
    </row>
    <row r="852" spans="1:12" hidden="1">
      <c r="A852" s="9">
        <v>245</v>
      </c>
      <c r="B852" s="1269"/>
      <c r="C852" s="1256">
        <v>2920</v>
      </c>
      <c r="D852" s="1271" t="s">
        <v>2178</v>
      </c>
      <c r="E852" s="1549"/>
      <c r="F852" s="638">
        <f>G852+H852+I852+J852</f>
        <v>0</v>
      </c>
      <c r="G852" s="551"/>
      <c r="H852" s="552"/>
      <c r="I852" s="552"/>
      <c r="J852" s="553"/>
      <c r="K852" s="1566" t="str">
        <f t="shared" si="152"/>
        <v/>
      </c>
      <c r="L852" s="497"/>
    </row>
    <row r="853" spans="1:12" ht="31.5" hidden="1">
      <c r="A853" s="8">
        <v>220</v>
      </c>
      <c r="B853" s="1269"/>
      <c r="C853" s="1256">
        <v>2969</v>
      </c>
      <c r="D853" s="1271" t="s">
        <v>940</v>
      </c>
      <c r="E853" s="1549"/>
      <c r="F853" s="638">
        <f t="shared" si="163"/>
        <v>0</v>
      </c>
      <c r="G853" s="551"/>
      <c r="H853" s="552"/>
      <c r="I853" s="552"/>
      <c r="J853" s="553"/>
      <c r="K853" s="1566" t="str">
        <f t="shared" si="152"/>
        <v/>
      </c>
      <c r="L853" s="497"/>
    </row>
    <row r="854" spans="1:12" ht="31.5" hidden="1">
      <c r="A854" s="9">
        <v>225</v>
      </c>
      <c r="B854" s="1269"/>
      <c r="C854" s="1272">
        <v>2970</v>
      </c>
      <c r="D854" s="1273" t="s">
        <v>941</v>
      </c>
      <c r="E854" s="1551"/>
      <c r="F854" s="642">
        <f t="shared" si="163"/>
        <v>0</v>
      </c>
      <c r="G854" s="745"/>
      <c r="H854" s="746"/>
      <c r="I854" s="746"/>
      <c r="J854" s="721"/>
      <c r="K854" s="1566" t="str">
        <f t="shared" si="152"/>
        <v/>
      </c>
      <c r="L854" s="497"/>
    </row>
    <row r="855" spans="1:12" hidden="1">
      <c r="A855" s="9">
        <v>230</v>
      </c>
      <c r="B855" s="1269"/>
      <c r="C855" s="1260">
        <v>2989</v>
      </c>
      <c r="D855" s="1274" t="s">
        <v>942</v>
      </c>
      <c r="E855" s="1550"/>
      <c r="F855" s="640">
        <f t="shared" si="163"/>
        <v>0</v>
      </c>
      <c r="G855" s="737"/>
      <c r="H855" s="738"/>
      <c r="I855" s="738"/>
      <c r="J855" s="702"/>
      <c r="K855" s="1566" t="str">
        <f t="shared" si="152"/>
        <v/>
      </c>
      <c r="L855" s="497"/>
    </row>
    <row r="856" spans="1:12" ht="31.5" hidden="1">
      <c r="A856" s="9">
        <v>235</v>
      </c>
      <c r="B856" s="1237"/>
      <c r="C856" s="1254">
        <v>2990</v>
      </c>
      <c r="D856" s="1275" t="s">
        <v>2180</v>
      </c>
      <c r="E856" s="1548"/>
      <c r="F856" s="636">
        <f>G856+H856+I856+J856</f>
        <v>0</v>
      </c>
      <c r="G856" s="554"/>
      <c r="H856" s="555"/>
      <c r="I856" s="555"/>
      <c r="J856" s="556"/>
      <c r="K856" s="1566" t="str">
        <f t="shared" si="152"/>
        <v/>
      </c>
      <c r="L856" s="497"/>
    </row>
    <row r="857" spans="1:12" hidden="1">
      <c r="A857" s="9">
        <v>240</v>
      </c>
      <c r="B857" s="1237"/>
      <c r="C857" s="1254">
        <v>2991</v>
      </c>
      <c r="D857" s="1275" t="s">
        <v>943</v>
      </c>
      <c r="E857" s="1548"/>
      <c r="F857" s="636">
        <f t="shared" si="163"/>
        <v>0</v>
      </c>
      <c r="G857" s="554"/>
      <c r="H857" s="555"/>
      <c r="I857" s="555"/>
      <c r="J857" s="556"/>
      <c r="K857" s="1566" t="str">
        <f t="shared" si="152"/>
        <v/>
      </c>
      <c r="L857" s="497"/>
    </row>
    <row r="858" spans="1:12" hidden="1">
      <c r="A858" s="9">
        <v>245</v>
      </c>
      <c r="B858" s="1237"/>
      <c r="C858" s="1234">
        <v>2992</v>
      </c>
      <c r="D858" s="1276" t="s">
        <v>944</v>
      </c>
      <c r="E858" s="628"/>
      <c r="F858" s="632">
        <f t="shared" si="163"/>
        <v>0</v>
      </c>
      <c r="G858" s="557"/>
      <c r="H858" s="558"/>
      <c r="I858" s="558"/>
      <c r="J858" s="559"/>
      <c r="K858" s="1566" t="str">
        <f t="shared" si="152"/>
        <v/>
      </c>
      <c r="L858" s="497"/>
    </row>
    <row r="859" spans="1:12" hidden="1">
      <c r="A859" s="8">
        <v>250</v>
      </c>
      <c r="B859" s="1230">
        <v>3300</v>
      </c>
      <c r="C859" s="1277" t="s">
        <v>945</v>
      </c>
      <c r="D859" s="2012"/>
      <c r="E859" s="465">
        <f t="shared" ref="E859:J859" si="164">SUM(E860:E865)</f>
        <v>0</v>
      </c>
      <c r="F859" s="466">
        <f t="shared" si="164"/>
        <v>0</v>
      </c>
      <c r="G859" s="578">
        <f t="shared" si="164"/>
        <v>0</v>
      </c>
      <c r="H859" s="579">
        <f t="shared" si="164"/>
        <v>0</v>
      </c>
      <c r="I859" s="579">
        <f t="shared" si="164"/>
        <v>0</v>
      </c>
      <c r="J859" s="580">
        <f t="shared" si="164"/>
        <v>0</v>
      </c>
      <c r="K859" s="1566" t="str">
        <f t="shared" si="152"/>
        <v/>
      </c>
      <c r="L859" s="497"/>
    </row>
    <row r="860" spans="1:12" hidden="1">
      <c r="A860" s="9">
        <v>255</v>
      </c>
      <c r="B860" s="1236"/>
      <c r="C860" s="1232">
        <v>3301</v>
      </c>
      <c r="D860" s="1278" t="s">
        <v>946</v>
      </c>
      <c r="E860" s="622"/>
      <c r="F860" s="631">
        <f t="shared" ref="F860:F868" si="165">G860+H860+I860+J860</f>
        <v>0</v>
      </c>
      <c r="G860" s="545"/>
      <c r="H860" s="546"/>
      <c r="I860" s="1528">
        <v>0</v>
      </c>
      <c r="J860" s="752">
        <v>0</v>
      </c>
      <c r="K860" s="1566" t="str">
        <f t="shared" si="152"/>
        <v/>
      </c>
      <c r="L860" s="497"/>
    </row>
    <row r="861" spans="1:12" hidden="1">
      <c r="A861" s="9">
        <v>265</v>
      </c>
      <c r="B861" s="1236"/>
      <c r="C861" s="1238">
        <v>3302</v>
      </c>
      <c r="D861" s="1279" t="s">
        <v>1048</v>
      </c>
      <c r="E861" s="624"/>
      <c r="F861" s="633">
        <f t="shared" si="165"/>
        <v>0</v>
      </c>
      <c r="G861" s="548"/>
      <c r="H861" s="549"/>
      <c r="I861" s="1530">
        <v>0</v>
      </c>
      <c r="J861" s="753">
        <v>0</v>
      </c>
      <c r="K861" s="1566" t="str">
        <f t="shared" si="152"/>
        <v/>
      </c>
      <c r="L861" s="497"/>
    </row>
    <row r="862" spans="1:12" hidden="1">
      <c r="A862" s="8">
        <v>270</v>
      </c>
      <c r="B862" s="1236"/>
      <c r="C862" s="1238">
        <v>3303</v>
      </c>
      <c r="D862" s="1279" t="s">
        <v>947</v>
      </c>
      <c r="E862" s="624"/>
      <c r="F862" s="633">
        <f t="shared" si="165"/>
        <v>0</v>
      </c>
      <c r="G862" s="548"/>
      <c r="H862" s="549"/>
      <c r="I862" s="1530">
        <v>0</v>
      </c>
      <c r="J862" s="753">
        <v>0</v>
      </c>
      <c r="K862" s="1566" t="str">
        <f t="shared" si="152"/>
        <v/>
      </c>
      <c r="L862" s="497"/>
    </row>
    <row r="863" spans="1:12" hidden="1">
      <c r="A863" s="8">
        <v>290</v>
      </c>
      <c r="B863" s="1236"/>
      <c r="C863" s="1238">
        <v>3304</v>
      </c>
      <c r="D863" s="1279" t="s">
        <v>948</v>
      </c>
      <c r="E863" s="624"/>
      <c r="F863" s="633">
        <f t="shared" si="165"/>
        <v>0</v>
      </c>
      <c r="G863" s="548"/>
      <c r="H863" s="549"/>
      <c r="I863" s="1530">
        <v>0</v>
      </c>
      <c r="J863" s="753">
        <v>0</v>
      </c>
      <c r="K863" s="1566" t="str">
        <f t="shared" si="152"/>
        <v/>
      </c>
      <c r="L863" s="497"/>
    </row>
    <row r="864" spans="1:12" hidden="1">
      <c r="A864" s="17">
        <v>320</v>
      </c>
      <c r="B864" s="1236"/>
      <c r="C864" s="1238">
        <v>3305</v>
      </c>
      <c r="D864" s="1279" t="s">
        <v>949</v>
      </c>
      <c r="E864" s="624"/>
      <c r="F864" s="633">
        <f t="shared" si="165"/>
        <v>0</v>
      </c>
      <c r="G864" s="548"/>
      <c r="H864" s="549"/>
      <c r="I864" s="1530">
        <v>0</v>
      </c>
      <c r="J864" s="753">
        <v>0</v>
      </c>
      <c r="K864" s="1566" t="str">
        <f t="shared" si="152"/>
        <v/>
      </c>
      <c r="L864" s="497"/>
    </row>
    <row r="865" spans="1:12" ht="31.5" hidden="1">
      <c r="A865" s="8">
        <v>330</v>
      </c>
      <c r="B865" s="1236"/>
      <c r="C865" s="1234">
        <v>3306</v>
      </c>
      <c r="D865" s="1280" t="s">
        <v>1762</v>
      </c>
      <c r="E865" s="628"/>
      <c r="F865" s="632">
        <f t="shared" si="165"/>
        <v>0</v>
      </c>
      <c r="G865" s="557"/>
      <c r="H865" s="558"/>
      <c r="I865" s="1532">
        <v>0</v>
      </c>
      <c r="J865" s="1537">
        <v>0</v>
      </c>
      <c r="K865" s="1566" t="str">
        <f t="shared" si="152"/>
        <v/>
      </c>
      <c r="L865" s="497"/>
    </row>
    <row r="866" spans="1:12" hidden="1">
      <c r="A866" s="8">
        <v>350</v>
      </c>
      <c r="B866" s="1230">
        <v>3900</v>
      </c>
      <c r="C866" s="2196" t="s">
        <v>950</v>
      </c>
      <c r="D866" s="2196"/>
      <c r="E866" s="1547"/>
      <c r="F866" s="466">
        <f t="shared" si="165"/>
        <v>0</v>
      </c>
      <c r="G866" s="1344"/>
      <c r="H866" s="1345"/>
      <c r="I866" s="1345"/>
      <c r="J866" s="1346"/>
      <c r="K866" s="1566" t="str">
        <f t="shared" ref="K866:K913" si="166">(IF($E866&lt;&gt;0,$K$2,IF($F866&lt;&gt;0,$K$2,IF($G866&lt;&gt;0,$K$2,IF($H866&lt;&gt;0,$K$2,IF($I866&lt;&gt;0,$K$2,IF($J866&lt;&gt;0,$K$2,"")))))))</f>
        <v/>
      </c>
      <c r="L866" s="497"/>
    </row>
    <row r="867" spans="1:12" hidden="1">
      <c r="A867" s="9">
        <v>355</v>
      </c>
      <c r="B867" s="1230">
        <v>4000</v>
      </c>
      <c r="C867" s="2196" t="s">
        <v>951</v>
      </c>
      <c r="D867" s="2196"/>
      <c r="E867" s="1547"/>
      <c r="F867" s="466">
        <f t="shared" si="165"/>
        <v>0</v>
      </c>
      <c r="G867" s="1344"/>
      <c r="H867" s="1345"/>
      <c r="I867" s="1345"/>
      <c r="J867" s="1346"/>
      <c r="K867" s="1566" t="str">
        <f t="shared" si="166"/>
        <v/>
      </c>
      <c r="L867" s="497"/>
    </row>
    <row r="868" spans="1:12" hidden="1">
      <c r="A868" s="9">
        <v>375</v>
      </c>
      <c r="B868" s="1230">
        <v>4100</v>
      </c>
      <c r="C868" s="2196" t="s">
        <v>952</v>
      </c>
      <c r="D868" s="2196"/>
      <c r="E868" s="1547"/>
      <c r="F868" s="466">
        <f t="shared" si="165"/>
        <v>0</v>
      </c>
      <c r="G868" s="1344"/>
      <c r="H868" s="1345"/>
      <c r="I868" s="1345"/>
      <c r="J868" s="1346"/>
      <c r="K868" s="1566" t="str">
        <f t="shared" si="166"/>
        <v/>
      </c>
      <c r="L868" s="497"/>
    </row>
    <row r="869" spans="1:12" hidden="1">
      <c r="A869" s="9">
        <v>375</v>
      </c>
      <c r="B869" s="1230">
        <v>4200</v>
      </c>
      <c r="C869" s="2196" t="s">
        <v>953</v>
      </c>
      <c r="D869" s="2196"/>
      <c r="E869" s="465">
        <f t="shared" ref="E869:J869" si="167">SUM(E870:E875)</f>
        <v>0</v>
      </c>
      <c r="F869" s="466">
        <f t="shared" si="167"/>
        <v>0</v>
      </c>
      <c r="G869" s="578">
        <f t="shared" si="167"/>
        <v>0</v>
      </c>
      <c r="H869" s="579">
        <f t="shared" si="167"/>
        <v>0</v>
      </c>
      <c r="I869" s="579">
        <f t="shared" si="167"/>
        <v>0</v>
      </c>
      <c r="J869" s="580">
        <f t="shared" si="167"/>
        <v>0</v>
      </c>
      <c r="K869" s="1566" t="str">
        <f t="shared" si="166"/>
        <v/>
      </c>
      <c r="L869" s="497"/>
    </row>
    <row r="870" spans="1:12" hidden="1">
      <c r="A870" s="9">
        <v>380</v>
      </c>
      <c r="B870" s="1281"/>
      <c r="C870" s="1232">
        <v>4201</v>
      </c>
      <c r="D870" s="1233" t="s">
        <v>954</v>
      </c>
      <c r="E870" s="622"/>
      <c r="F870" s="631">
        <f t="shared" ref="F870:F875" si="168">G870+H870+I870+J870</f>
        <v>0</v>
      </c>
      <c r="G870" s="545"/>
      <c r="H870" s="546"/>
      <c r="I870" s="546"/>
      <c r="J870" s="547"/>
      <c r="K870" s="1566" t="str">
        <f t="shared" si="166"/>
        <v/>
      </c>
      <c r="L870" s="497"/>
    </row>
    <row r="871" spans="1:12" hidden="1">
      <c r="A871" s="9">
        <v>385</v>
      </c>
      <c r="B871" s="1281"/>
      <c r="C871" s="1238">
        <v>4202</v>
      </c>
      <c r="D871" s="1282" t="s">
        <v>955</v>
      </c>
      <c r="E871" s="624"/>
      <c r="F871" s="633">
        <f t="shared" si="168"/>
        <v>0</v>
      </c>
      <c r="G871" s="548"/>
      <c r="H871" s="549"/>
      <c r="I871" s="549"/>
      <c r="J871" s="550"/>
      <c r="K871" s="1566" t="str">
        <f t="shared" si="166"/>
        <v/>
      </c>
      <c r="L871" s="497"/>
    </row>
    <row r="872" spans="1:12" hidden="1">
      <c r="A872" s="9">
        <v>390</v>
      </c>
      <c r="B872" s="1281"/>
      <c r="C872" s="1238">
        <v>4214</v>
      </c>
      <c r="D872" s="1282" t="s">
        <v>956</v>
      </c>
      <c r="E872" s="624"/>
      <c r="F872" s="633">
        <f t="shared" si="168"/>
        <v>0</v>
      </c>
      <c r="G872" s="548"/>
      <c r="H872" s="549"/>
      <c r="I872" s="549"/>
      <c r="J872" s="550"/>
      <c r="K872" s="1566" t="str">
        <f t="shared" si="166"/>
        <v/>
      </c>
      <c r="L872" s="497"/>
    </row>
    <row r="873" spans="1:12" hidden="1">
      <c r="A873" s="9">
        <v>390</v>
      </c>
      <c r="B873" s="1281"/>
      <c r="C873" s="1238">
        <v>4217</v>
      </c>
      <c r="D873" s="1282" t="s">
        <v>957</v>
      </c>
      <c r="E873" s="624"/>
      <c r="F873" s="633">
        <f t="shared" si="168"/>
        <v>0</v>
      </c>
      <c r="G873" s="548"/>
      <c r="H873" s="549"/>
      <c r="I873" s="549"/>
      <c r="J873" s="550"/>
      <c r="K873" s="1566" t="str">
        <f t="shared" si="166"/>
        <v/>
      </c>
      <c r="L873" s="497"/>
    </row>
    <row r="874" spans="1:12" hidden="1">
      <c r="A874" s="9">
        <v>395</v>
      </c>
      <c r="B874" s="1281"/>
      <c r="C874" s="1238">
        <v>4218</v>
      </c>
      <c r="D874" s="1239" t="s">
        <v>958</v>
      </c>
      <c r="E874" s="624"/>
      <c r="F874" s="633">
        <f t="shared" si="168"/>
        <v>0</v>
      </c>
      <c r="G874" s="548"/>
      <c r="H874" s="549"/>
      <c r="I874" s="549"/>
      <c r="J874" s="550"/>
      <c r="K874" s="1566" t="str">
        <f t="shared" si="166"/>
        <v/>
      </c>
      <c r="L874" s="497"/>
    </row>
    <row r="875" spans="1:12" hidden="1">
      <c r="A875" s="467">
        <v>397</v>
      </c>
      <c r="B875" s="1281"/>
      <c r="C875" s="1234">
        <v>4219</v>
      </c>
      <c r="D875" s="1266" t="s">
        <v>959</v>
      </c>
      <c r="E875" s="628"/>
      <c r="F875" s="632">
        <f t="shared" si="168"/>
        <v>0</v>
      </c>
      <c r="G875" s="557"/>
      <c r="H875" s="558"/>
      <c r="I875" s="558"/>
      <c r="J875" s="559"/>
      <c r="K875" s="1566" t="str">
        <f t="shared" si="166"/>
        <v/>
      </c>
      <c r="L875" s="497"/>
    </row>
    <row r="876" spans="1:12" hidden="1">
      <c r="A876" s="7">
        <v>398</v>
      </c>
      <c r="B876" s="1230">
        <v>4300</v>
      </c>
      <c r="C876" s="2196" t="s">
        <v>1766</v>
      </c>
      <c r="D876" s="2196"/>
      <c r="E876" s="465">
        <f t="shared" ref="E876:J876" si="169">SUM(E877:E879)</f>
        <v>0</v>
      </c>
      <c r="F876" s="466">
        <f t="shared" si="169"/>
        <v>0</v>
      </c>
      <c r="G876" s="578">
        <f t="shared" si="169"/>
        <v>0</v>
      </c>
      <c r="H876" s="579">
        <f t="shared" si="169"/>
        <v>0</v>
      </c>
      <c r="I876" s="579">
        <f t="shared" si="169"/>
        <v>0</v>
      </c>
      <c r="J876" s="580">
        <f t="shared" si="169"/>
        <v>0</v>
      </c>
      <c r="K876" s="1566" t="str">
        <f t="shared" si="166"/>
        <v/>
      </c>
      <c r="L876" s="497"/>
    </row>
    <row r="877" spans="1:12" hidden="1">
      <c r="A877" s="7">
        <v>399</v>
      </c>
      <c r="B877" s="1281"/>
      <c r="C877" s="1232">
        <v>4301</v>
      </c>
      <c r="D877" s="1251" t="s">
        <v>960</v>
      </c>
      <c r="E877" s="622"/>
      <c r="F877" s="631">
        <f t="shared" ref="F877:F882" si="170">G877+H877+I877+J877</f>
        <v>0</v>
      </c>
      <c r="G877" s="545"/>
      <c r="H877" s="546"/>
      <c r="I877" s="546"/>
      <c r="J877" s="547"/>
      <c r="K877" s="1566" t="str">
        <f t="shared" si="166"/>
        <v/>
      </c>
      <c r="L877" s="497"/>
    </row>
    <row r="878" spans="1:12" hidden="1">
      <c r="A878" s="7">
        <v>400</v>
      </c>
      <c r="B878" s="1281"/>
      <c r="C878" s="1238">
        <v>4302</v>
      </c>
      <c r="D878" s="1282" t="s">
        <v>1049</v>
      </c>
      <c r="E878" s="624"/>
      <c r="F878" s="633">
        <f t="shared" si="170"/>
        <v>0</v>
      </c>
      <c r="G878" s="548"/>
      <c r="H878" s="549"/>
      <c r="I878" s="549"/>
      <c r="J878" s="550"/>
      <c r="K878" s="1566" t="str">
        <f t="shared" si="166"/>
        <v/>
      </c>
      <c r="L878" s="497"/>
    </row>
    <row r="879" spans="1:12" hidden="1">
      <c r="A879" s="7">
        <v>401</v>
      </c>
      <c r="B879" s="1281"/>
      <c r="C879" s="1234">
        <v>4309</v>
      </c>
      <c r="D879" s="1242" t="s">
        <v>962</v>
      </c>
      <c r="E879" s="628"/>
      <c r="F879" s="632">
        <f t="shared" si="170"/>
        <v>0</v>
      </c>
      <c r="G879" s="557"/>
      <c r="H879" s="558"/>
      <c r="I879" s="558"/>
      <c r="J879" s="559"/>
      <c r="K879" s="1566" t="str">
        <f t="shared" si="166"/>
        <v/>
      </c>
      <c r="L879" s="497"/>
    </row>
    <row r="880" spans="1:12" hidden="1">
      <c r="A880" s="7">
        <v>402</v>
      </c>
      <c r="B880" s="1230">
        <v>4400</v>
      </c>
      <c r="C880" s="2196" t="s">
        <v>1763</v>
      </c>
      <c r="D880" s="2196"/>
      <c r="E880" s="1547"/>
      <c r="F880" s="466">
        <f t="shared" si="170"/>
        <v>0</v>
      </c>
      <c r="G880" s="1344"/>
      <c r="H880" s="1345"/>
      <c r="I880" s="1345"/>
      <c r="J880" s="1346"/>
      <c r="K880" s="1566" t="str">
        <f t="shared" si="166"/>
        <v/>
      </c>
      <c r="L880" s="497"/>
    </row>
    <row r="881" spans="1:12" hidden="1">
      <c r="A881" s="18">
        <v>404</v>
      </c>
      <c r="B881" s="1230">
        <v>4500</v>
      </c>
      <c r="C881" s="2196" t="s">
        <v>1764</v>
      </c>
      <c r="D881" s="2196"/>
      <c r="E881" s="1547"/>
      <c r="F881" s="466">
        <f t="shared" si="170"/>
        <v>0</v>
      </c>
      <c r="G881" s="1344"/>
      <c r="H881" s="1345"/>
      <c r="I881" s="1345"/>
      <c r="J881" s="1346"/>
      <c r="K881" s="1566" t="str">
        <f t="shared" si="166"/>
        <v/>
      </c>
      <c r="L881" s="497"/>
    </row>
    <row r="882" spans="1:12" hidden="1">
      <c r="A882" s="18">
        <v>404</v>
      </c>
      <c r="B882" s="1230">
        <v>4600</v>
      </c>
      <c r="C882" s="2198" t="s">
        <v>963</v>
      </c>
      <c r="D882" s="2199"/>
      <c r="E882" s="1547"/>
      <c r="F882" s="466">
        <f t="shared" si="170"/>
        <v>0</v>
      </c>
      <c r="G882" s="1344"/>
      <c r="H882" s="1345"/>
      <c r="I882" s="1345"/>
      <c r="J882" s="1346"/>
      <c r="K882" s="1566" t="str">
        <f t="shared" si="166"/>
        <v/>
      </c>
      <c r="L882" s="497"/>
    </row>
    <row r="883" spans="1:12" hidden="1">
      <c r="A883" s="8">
        <v>440</v>
      </c>
      <c r="B883" s="1230">
        <v>4900</v>
      </c>
      <c r="C883" s="2196" t="s">
        <v>584</v>
      </c>
      <c r="D883" s="2196"/>
      <c r="E883" s="465">
        <f t="shared" ref="E883:J883" si="171">+E884+E885</f>
        <v>0</v>
      </c>
      <c r="F883" s="466">
        <f t="shared" si="171"/>
        <v>0</v>
      </c>
      <c r="G883" s="578">
        <f t="shared" si="171"/>
        <v>0</v>
      </c>
      <c r="H883" s="579">
        <f t="shared" si="171"/>
        <v>0</v>
      </c>
      <c r="I883" s="579">
        <f t="shared" si="171"/>
        <v>0</v>
      </c>
      <c r="J883" s="580">
        <f t="shared" si="171"/>
        <v>0</v>
      </c>
      <c r="K883" s="1566" t="str">
        <f t="shared" si="166"/>
        <v/>
      </c>
      <c r="L883" s="497"/>
    </row>
    <row r="884" spans="1:12" hidden="1">
      <c r="A884" s="8">
        <v>450</v>
      </c>
      <c r="B884" s="1281"/>
      <c r="C884" s="1232">
        <v>4901</v>
      </c>
      <c r="D884" s="1283" t="s">
        <v>585</v>
      </c>
      <c r="E884" s="622"/>
      <c r="F884" s="631">
        <f>G884+H884+I884+J884</f>
        <v>0</v>
      </c>
      <c r="G884" s="545"/>
      <c r="H884" s="546"/>
      <c r="I884" s="546"/>
      <c r="J884" s="547"/>
      <c r="K884" s="1566" t="str">
        <f t="shared" si="166"/>
        <v/>
      </c>
      <c r="L884" s="497"/>
    </row>
    <row r="885" spans="1:12" hidden="1">
      <c r="A885" s="8">
        <v>495</v>
      </c>
      <c r="B885" s="1281"/>
      <c r="C885" s="1234">
        <v>4902</v>
      </c>
      <c r="D885" s="1242" t="s">
        <v>586</v>
      </c>
      <c r="E885" s="628"/>
      <c r="F885" s="632">
        <f>G885+H885+I885+J885</f>
        <v>0</v>
      </c>
      <c r="G885" s="557"/>
      <c r="H885" s="558"/>
      <c r="I885" s="558"/>
      <c r="J885" s="559"/>
      <c r="K885" s="1566" t="str">
        <f t="shared" si="166"/>
        <v/>
      </c>
      <c r="L885" s="497"/>
    </row>
    <row r="886" spans="1:12" hidden="1">
      <c r="A886" s="9">
        <v>500</v>
      </c>
      <c r="B886" s="1284">
        <v>5100</v>
      </c>
      <c r="C886" s="2197" t="s">
        <v>964</v>
      </c>
      <c r="D886" s="2197"/>
      <c r="E886" s="1547"/>
      <c r="F886" s="466">
        <f>G886+H886+I886+J886</f>
        <v>0</v>
      </c>
      <c r="G886" s="1344"/>
      <c r="H886" s="1345"/>
      <c r="I886" s="1345"/>
      <c r="J886" s="1346"/>
      <c r="K886" s="1566" t="str">
        <f t="shared" si="166"/>
        <v/>
      </c>
      <c r="L886" s="497"/>
    </row>
    <row r="887" spans="1:12">
      <c r="A887" s="9">
        <v>505</v>
      </c>
      <c r="B887" s="1284">
        <v>5200</v>
      </c>
      <c r="C887" s="2197" t="s">
        <v>965</v>
      </c>
      <c r="D887" s="2197"/>
      <c r="E887" s="465">
        <f t="shared" ref="E887:J887" si="172">SUM(E888:E894)</f>
        <v>15000</v>
      </c>
      <c r="F887" s="466">
        <f t="shared" si="172"/>
        <v>14941</v>
      </c>
      <c r="G887" s="578">
        <f t="shared" si="172"/>
        <v>14941</v>
      </c>
      <c r="H887" s="579">
        <f t="shared" si="172"/>
        <v>0</v>
      </c>
      <c r="I887" s="579">
        <f t="shared" si="172"/>
        <v>0</v>
      </c>
      <c r="J887" s="580">
        <f t="shared" si="172"/>
        <v>0</v>
      </c>
      <c r="K887" s="1566">
        <f t="shared" si="166"/>
        <v>1</v>
      </c>
      <c r="L887" s="497"/>
    </row>
    <row r="888" spans="1:12">
      <c r="A888" s="9">
        <v>510</v>
      </c>
      <c r="B888" s="1285"/>
      <c r="C888" s="1286">
        <v>5201</v>
      </c>
      <c r="D888" s="1287" t="s">
        <v>966</v>
      </c>
      <c r="E888" s="622">
        <v>5000</v>
      </c>
      <c r="F888" s="631">
        <f t="shared" ref="F888:F894" si="173">G888+H888+I888+J888</f>
        <v>5450</v>
      </c>
      <c r="G888" s="545">
        <v>5450</v>
      </c>
      <c r="H888" s="546">
        <v>0</v>
      </c>
      <c r="I888" s="546">
        <v>0</v>
      </c>
      <c r="J888" s="547">
        <v>0</v>
      </c>
      <c r="K888" s="1566">
        <f t="shared" si="166"/>
        <v>1</v>
      </c>
      <c r="L888" s="497"/>
    </row>
    <row r="889" spans="1:12" hidden="1">
      <c r="A889" s="9">
        <v>515</v>
      </c>
      <c r="B889" s="1285"/>
      <c r="C889" s="1288">
        <v>5202</v>
      </c>
      <c r="D889" s="1289" t="s">
        <v>967</v>
      </c>
      <c r="E889" s="624"/>
      <c r="F889" s="633">
        <f t="shared" si="173"/>
        <v>0</v>
      </c>
      <c r="G889" s="548"/>
      <c r="H889" s="549"/>
      <c r="I889" s="549"/>
      <c r="J889" s="550"/>
      <c r="K889" s="1566" t="str">
        <f t="shared" si="166"/>
        <v/>
      </c>
      <c r="L889" s="497"/>
    </row>
    <row r="890" spans="1:12">
      <c r="A890" s="9">
        <v>520</v>
      </c>
      <c r="B890" s="1285"/>
      <c r="C890" s="1288">
        <v>5203</v>
      </c>
      <c r="D890" s="1289" t="s">
        <v>266</v>
      </c>
      <c r="E890" s="624">
        <v>10000</v>
      </c>
      <c r="F890" s="633">
        <f t="shared" si="173"/>
        <v>5569</v>
      </c>
      <c r="G890" s="548">
        <v>5569</v>
      </c>
      <c r="H890" s="549">
        <v>0</v>
      </c>
      <c r="I890" s="549">
        <v>0</v>
      </c>
      <c r="J890" s="550">
        <v>0</v>
      </c>
      <c r="K890" s="1566">
        <f t="shared" si="166"/>
        <v>1</v>
      </c>
      <c r="L890" s="497"/>
    </row>
    <row r="891" spans="1:12" hidden="1">
      <c r="A891" s="9">
        <v>525</v>
      </c>
      <c r="B891" s="1285"/>
      <c r="C891" s="1288">
        <v>5204</v>
      </c>
      <c r="D891" s="1289" t="s">
        <v>267</v>
      </c>
      <c r="E891" s="624"/>
      <c r="F891" s="633">
        <f t="shared" si="173"/>
        <v>0</v>
      </c>
      <c r="G891" s="548"/>
      <c r="H891" s="549"/>
      <c r="I891" s="549"/>
      <c r="J891" s="550"/>
      <c r="K891" s="1566" t="str">
        <f t="shared" si="166"/>
        <v/>
      </c>
      <c r="L891" s="497"/>
    </row>
    <row r="892" spans="1:12">
      <c r="A892" s="8">
        <v>635</v>
      </c>
      <c r="B892" s="1285"/>
      <c r="C892" s="1288">
        <v>5205</v>
      </c>
      <c r="D892" s="1289" t="s">
        <v>268</v>
      </c>
      <c r="E892" s="624"/>
      <c r="F892" s="633">
        <f t="shared" si="173"/>
        <v>3922</v>
      </c>
      <c r="G892" s="548">
        <v>3922</v>
      </c>
      <c r="H892" s="549">
        <v>0</v>
      </c>
      <c r="I892" s="549">
        <v>0</v>
      </c>
      <c r="J892" s="550">
        <v>0</v>
      </c>
      <c r="K892" s="1566">
        <f t="shared" si="166"/>
        <v>1</v>
      </c>
      <c r="L892" s="497"/>
    </row>
    <row r="893" spans="1:12" hidden="1">
      <c r="A893" s="9">
        <v>640</v>
      </c>
      <c r="B893" s="1285"/>
      <c r="C893" s="1288">
        <v>5206</v>
      </c>
      <c r="D893" s="1289" t="s">
        <v>269</v>
      </c>
      <c r="E893" s="624"/>
      <c r="F893" s="633">
        <f t="shared" si="173"/>
        <v>0</v>
      </c>
      <c r="G893" s="548"/>
      <c r="H893" s="549"/>
      <c r="I893" s="549"/>
      <c r="J893" s="550"/>
      <c r="K893" s="1566" t="str">
        <f t="shared" si="166"/>
        <v/>
      </c>
      <c r="L893" s="497"/>
    </row>
    <row r="894" spans="1:12" hidden="1">
      <c r="A894" s="9">
        <v>645</v>
      </c>
      <c r="B894" s="1285"/>
      <c r="C894" s="1290">
        <v>5219</v>
      </c>
      <c r="D894" s="1291" t="s">
        <v>270</v>
      </c>
      <c r="E894" s="628"/>
      <c r="F894" s="632">
        <f t="shared" si="173"/>
        <v>0</v>
      </c>
      <c r="G894" s="557"/>
      <c r="H894" s="558"/>
      <c r="I894" s="558"/>
      <c r="J894" s="559"/>
      <c r="K894" s="1566" t="str">
        <f t="shared" si="166"/>
        <v/>
      </c>
      <c r="L894" s="497"/>
    </row>
    <row r="895" spans="1:12" hidden="1">
      <c r="A895" s="9">
        <v>650</v>
      </c>
      <c r="B895" s="1284">
        <v>5300</v>
      </c>
      <c r="C895" s="2197" t="s">
        <v>271</v>
      </c>
      <c r="D895" s="2197"/>
      <c r="E895" s="465">
        <f t="shared" ref="E895:J895" si="174">SUM(E896:E897)</f>
        <v>0</v>
      </c>
      <c r="F895" s="466">
        <f t="shared" si="174"/>
        <v>0</v>
      </c>
      <c r="G895" s="578">
        <f t="shared" si="174"/>
        <v>0</v>
      </c>
      <c r="H895" s="579">
        <f t="shared" si="174"/>
        <v>0</v>
      </c>
      <c r="I895" s="579">
        <f t="shared" si="174"/>
        <v>0</v>
      </c>
      <c r="J895" s="580">
        <f t="shared" si="174"/>
        <v>0</v>
      </c>
      <c r="K895" s="1566" t="str">
        <f t="shared" si="166"/>
        <v/>
      </c>
      <c r="L895" s="497"/>
    </row>
    <row r="896" spans="1:12" hidden="1">
      <c r="A896" s="8">
        <v>655</v>
      </c>
      <c r="B896" s="1285"/>
      <c r="C896" s="1286">
        <v>5301</v>
      </c>
      <c r="D896" s="1287" t="s">
        <v>1288</v>
      </c>
      <c r="E896" s="622"/>
      <c r="F896" s="631">
        <f>G896+H896+I896+J896</f>
        <v>0</v>
      </c>
      <c r="G896" s="545"/>
      <c r="H896" s="546"/>
      <c r="I896" s="546"/>
      <c r="J896" s="547"/>
      <c r="K896" s="1566" t="str">
        <f t="shared" si="166"/>
        <v/>
      </c>
      <c r="L896" s="497"/>
    </row>
    <row r="897" spans="1:12" hidden="1">
      <c r="A897" s="8">
        <v>665</v>
      </c>
      <c r="B897" s="1285"/>
      <c r="C897" s="1290">
        <v>5309</v>
      </c>
      <c r="D897" s="1291" t="s">
        <v>272</v>
      </c>
      <c r="E897" s="628"/>
      <c r="F897" s="632">
        <f>G897+H897+I897+J897</f>
        <v>0</v>
      </c>
      <c r="G897" s="557"/>
      <c r="H897" s="558"/>
      <c r="I897" s="558"/>
      <c r="J897" s="559"/>
      <c r="K897" s="1566" t="str">
        <f t="shared" si="166"/>
        <v/>
      </c>
      <c r="L897" s="497"/>
    </row>
    <row r="898" spans="1:12" hidden="1">
      <c r="A898" s="8">
        <v>675</v>
      </c>
      <c r="B898" s="1284">
        <v>5400</v>
      </c>
      <c r="C898" s="2197" t="s">
        <v>981</v>
      </c>
      <c r="D898" s="2197"/>
      <c r="E898" s="1547"/>
      <c r="F898" s="466">
        <f>G898+H898+I898+J898</f>
        <v>0</v>
      </c>
      <c r="G898" s="1344"/>
      <c r="H898" s="1345"/>
      <c r="I898" s="1345"/>
      <c r="J898" s="1346"/>
      <c r="K898" s="1566" t="str">
        <f t="shared" si="166"/>
        <v/>
      </c>
      <c r="L898" s="497"/>
    </row>
    <row r="899" spans="1:12" hidden="1">
      <c r="A899" s="8">
        <v>685</v>
      </c>
      <c r="B899" s="1230">
        <v>5500</v>
      </c>
      <c r="C899" s="2196" t="s">
        <v>982</v>
      </c>
      <c r="D899" s="2196"/>
      <c r="E899" s="465">
        <f t="shared" ref="E899:J899" si="175">SUM(E900:E903)</f>
        <v>0</v>
      </c>
      <c r="F899" s="466">
        <f t="shared" si="175"/>
        <v>0</v>
      </c>
      <c r="G899" s="578">
        <f t="shared" si="175"/>
        <v>0</v>
      </c>
      <c r="H899" s="579">
        <f t="shared" si="175"/>
        <v>0</v>
      </c>
      <c r="I899" s="579">
        <f t="shared" si="175"/>
        <v>0</v>
      </c>
      <c r="J899" s="580">
        <f t="shared" si="175"/>
        <v>0</v>
      </c>
      <c r="K899" s="1566" t="str">
        <f t="shared" si="166"/>
        <v/>
      </c>
      <c r="L899" s="497"/>
    </row>
    <row r="900" spans="1:12" hidden="1">
      <c r="A900" s="9">
        <v>690</v>
      </c>
      <c r="B900" s="1281"/>
      <c r="C900" s="1232">
        <v>5501</v>
      </c>
      <c r="D900" s="1251" t="s">
        <v>983</v>
      </c>
      <c r="E900" s="622"/>
      <c r="F900" s="631">
        <f>G900+H900+I900+J900</f>
        <v>0</v>
      </c>
      <c r="G900" s="545"/>
      <c r="H900" s="546"/>
      <c r="I900" s="546"/>
      <c r="J900" s="547"/>
      <c r="K900" s="1566" t="str">
        <f t="shared" si="166"/>
        <v/>
      </c>
      <c r="L900" s="497"/>
    </row>
    <row r="901" spans="1:12" hidden="1">
      <c r="A901" s="9">
        <v>695</v>
      </c>
      <c r="B901" s="1281"/>
      <c r="C901" s="1238">
        <v>5502</v>
      </c>
      <c r="D901" s="1239" t="s">
        <v>984</v>
      </c>
      <c r="E901" s="624"/>
      <c r="F901" s="633">
        <f>G901+H901+I901+J901</f>
        <v>0</v>
      </c>
      <c r="G901" s="548"/>
      <c r="H901" s="549"/>
      <c r="I901" s="549"/>
      <c r="J901" s="550"/>
      <c r="K901" s="1566" t="str">
        <f t="shared" si="166"/>
        <v/>
      </c>
      <c r="L901" s="497"/>
    </row>
    <row r="902" spans="1:12" hidden="1">
      <c r="A902" s="8">
        <v>700</v>
      </c>
      <c r="B902" s="1281"/>
      <c r="C902" s="1238">
        <v>5503</v>
      </c>
      <c r="D902" s="1282" t="s">
        <v>985</v>
      </c>
      <c r="E902" s="624"/>
      <c r="F902" s="633">
        <f>G902+H902+I902+J902</f>
        <v>0</v>
      </c>
      <c r="G902" s="548"/>
      <c r="H902" s="549"/>
      <c r="I902" s="549"/>
      <c r="J902" s="550"/>
      <c r="K902" s="1566" t="str">
        <f t="shared" si="166"/>
        <v/>
      </c>
      <c r="L902" s="497"/>
    </row>
    <row r="903" spans="1:12" hidden="1">
      <c r="A903" s="8">
        <v>710</v>
      </c>
      <c r="B903" s="1281"/>
      <c r="C903" s="1234">
        <v>5504</v>
      </c>
      <c r="D903" s="1262" t="s">
        <v>986</v>
      </c>
      <c r="E903" s="628"/>
      <c r="F903" s="632">
        <f>G903+H903+I903+J903</f>
        <v>0</v>
      </c>
      <c r="G903" s="557"/>
      <c r="H903" s="558"/>
      <c r="I903" s="558"/>
      <c r="J903" s="559"/>
      <c r="K903" s="1566" t="str">
        <f t="shared" si="166"/>
        <v/>
      </c>
      <c r="L903" s="497"/>
    </row>
    <row r="904" spans="1:12" ht="36" hidden="1" customHeight="1">
      <c r="A904" s="9">
        <v>715</v>
      </c>
      <c r="B904" s="1284">
        <v>5700</v>
      </c>
      <c r="C904" s="2184" t="s">
        <v>1349</v>
      </c>
      <c r="D904" s="2185"/>
      <c r="E904" s="465">
        <f t="shared" ref="E904:J904" si="176">SUM(E905:E907)</f>
        <v>0</v>
      </c>
      <c r="F904" s="466">
        <f t="shared" si="176"/>
        <v>0</v>
      </c>
      <c r="G904" s="578">
        <f t="shared" si="176"/>
        <v>0</v>
      </c>
      <c r="H904" s="579">
        <f t="shared" si="176"/>
        <v>0</v>
      </c>
      <c r="I904" s="579">
        <f t="shared" si="176"/>
        <v>0</v>
      </c>
      <c r="J904" s="580">
        <f t="shared" si="176"/>
        <v>0</v>
      </c>
      <c r="K904" s="1566" t="str">
        <f t="shared" si="166"/>
        <v/>
      </c>
      <c r="L904" s="497"/>
    </row>
    <row r="905" spans="1:12" hidden="1">
      <c r="A905" s="9">
        <v>720</v>
      </c>
      <c r="B905" s="1285"/>
      <c r="C905" s="1286">
        <v>5701</v>
      </c>
      <c r="D905" s="1287" t="s">
        <v>988</v>
      </c>
      <c r="E905" s="622"/>
      <c r="F905" s="631">
        <f>G905+H905+I905+J905</f>
        <v>0</v>
      </c>
      <c r="G905" s="545"/>
      <c r="H905" s="546"/>
      <c r="I905" s="546"/>
      <c r="J905" s="547"/>
      <c r="K905" s="1566" t="str">
        <f t="shared" si="166"/>
        <v/>
      </c>
      <c r="L905" s="497"/>
    </row>
    <row r="906" spans="1:12" hidden="1">
      <c r="A906" s="9">
        <v>725</v>
      </c>
      <c r="B906" s="1285"/>
      <c r="C906" s="1292">
        <v>5702</v>
      </c>
      <c r="D906" s="1293" t="s">
        <v>989</v>
      </c>
      <c r="E906" s="626"/>
      <c r="F906" s="634">
        <f>G906+H906+I906+J906</f>
        <v>0</v>
      </c>
      <c r="G906" s="612"/>
      <c r="H906" s="613"/>
      <c r="I906" s="613"/>
      <c r="J906" s="614"/>
      <c r="K906" s="1566" t="str">
        <f t="shared" si="166"/>
        <v/>
      </c>
      <c r="L906" s="497"/>
    </row>
    <row r="907" spans="1:12" hidden="1">
      <c r="A907" s="9">
        <v>730</v>
      </c>
      <c r="B907" s="1237"/>
      <c r="C907" s="1294">
        <v>4071</v>
      </c>
      <c r="D907" s="1295" t="s">
        <v>990</v>
      </c>
      <c r="E907" s="1552"/>
      <c r="F907" s="644">
        <f>G907+H907+I907+J907</f>
        <v>0</v>
      </c>
      <c r="G907" s="747"/>
      <c r="H907" s="1347"/>
      <c r="I907" s="1347"/>
      <c r="J907" s="1348"/>
      <c r="K907" s="1566" t="str">
        <f t="shared" si="166"/>
        <v/>
      </c>
      <c r="L907" s="497"/>
    </row>
    <row r="908" spans="1:12" hidden="1">
      <c r="A908" s="9">
        <v>735</v>
      </c>
      <c r="B908" s="1296"/>
      <c r="C908" s="1297"/>
      <c r="D908" s="1298"/>
      <c r="E908" s="1567"/>
      <c r="F908" s="764"/>
      <c r="G908" s="764"/>
      <c r="H908" s="764"/>
      <c r="I908" s="764"/>
      <c r="J908" s="765"/>
      <c r="K908" s="1566" t="str">
        <f t="shared" si="166"/>
        <v/>
      </c>
      <c r="L908" s="497"/>
    </row>
    <row r="909" spans="1:12" hidden="1">
      <c r="A909" s="9">
        <v>740</v>
      </c>
      <c r="B909" s="1299">
        <v>98</v>
      </c>
      <c r="C909" s="2186" t="s">
        <v>991</v>
      </c>
      <c r="D909" s="2187"/>
      <c r="E909" s="1553"/>
      <c r="F909" s="778">
        <f>G909+H909+I909+J909</f>
        <v>0</v>
      </c>
      <c r="G909" s="771">
        <v>0</v>
      </c>
      <c r="H909" s="772">
        <v>0</v>
      </c>
      <c r="I909" s="772">
        <v>0</v>
      </c>
      <c r="J909" s="773">
        <v>0</v>
      </c>
      <c r="K909" s="1566" t="str">
        <f t="shared" si="166"/>
        <v/>
      </c>
      <c r="L909" s="497"/>
    </row>
    <row r="910" spans="1:12" hidden="1">
      <c r="A910" s="9">
        <v>745</v>
      </c>
      <c r="B910" s="1300"/>
      <c r="C910" s="1301"/>
      <c r="D910" s="1302"/>
      <c r="E910" s="384"/>
      <c r="F910" s="384"/>
      <c r="G910" s="384"/>
      <c r="H910" s="384"/>
      <c r="I910" s="384"/>
      <c r="J910" s="385"/>
      <c r="K910" s="1566" t="str">
        <f t="shared" si="166"/>
        <v/>
      </c>
      <c r="L910" s="497"/>
    </row>
    <row r="911" spans="1:12" hidden="1">
      <c r="A911" s="8">
        <v>750</v>
      </c>
      <c r="B911" s="1303"/>
      <c r="C911" s="1157"/>
      <c r="D911" s="1298"/>
      <c r="E911" s="386"/>
      <c r="F911" s="386"/>
      <c r="G911" s="386"/>
      <c r="H911" s="386"/>
      <c r="I911" s="386"/>
      <c r="J911" s="387"/>
      <c r="K911" s="1566" t="str">
        <f t="shared" si="166"/>
        <v/>
      </c>
      <c r="L911" s="497"/>
    </row>
    <row r="912" spans="1:12" hidden="1">
      <c r="A912" s="9">
        <v>755</v>
      </c>
      <c r="B912" s="1304"/>
      <c r="C912" s="1305"/>
      <c r="D912" s="1298"/>
      <c r="E912" s="386"/>
      <c r="F912" s="386"/>
      <c r="G912" s="386"/>
      <c r="H912" s="386"/>
      <c r="I912" s="386"/>
      <c r="J912" s="387"/>
      <c r="K912" s="1566" t="str">
        <f t="shared" si="166"/>
        <v/>
      </c>
      <c r="L912" s="497"/>
    </row>
    <row r="913" spans="1:12" ht="16.5" thickBot="1">
      <c r="A913" s="9">
        <v>760</v>
      </c>
      <c r="B913" s="1306"/>
      <c r="C913" s="1306" t="s">
        <v>499</v>
      </c>
      <c r="D913" s="1307">
        <f>+B913</f>
        <v>0</v>
      </c>
      <c r="E913" s="479">
        <f t="shared" ref="E913:J913" si="177">SUM(E797,E800,E806,E814,E815,E833,E837,E843,E846,E847,E848,E849,E850,E859,E866,E867,E868,E869,E876,E880,E881,E882,E883,E886,E887,E895,E898,E899,E904)+E909</f>
        <v>691352</v>
      </c>
      <c r="F913" s="480">
        <f t="shared" si="177"/>
        <v>673980</v>
      </c>
      <c r="G913" s="761">
        <f t="shared" si="177"/>
        <v>508930</v>
      </c>
      <c r="H913" s="762">
        <f t="shared" si="177"/>
        <v>0</v>
      </c>
      <c r="I913" s="762">
        <f t="shared" si="177"/>
        <v>30322</v>
      </c>
      <c r="J913" s="763">
        <f t="shared" si="177"/>
        <v>134728</v>
      </c>
      <c r="K913" s="1566">
        <f t="shared" si="166"/>
        <v>1</v>
      </c>
      <c r="L913" s="1560" t="str">
        <f>LEFT(C794,1)</f>
        <v>1</v>
      </c>
    </row>
    <row r="914" spans="1:12" ht="16.5" thickTop="1">
      <c r="A914" s="8">
        <v>765</v>
      </c>
      <c r="B914" s="1308"/>
      <c r="C914" s="1309"/>
      <c r="D914" s="1160"/>
      <c r="E914" s="779"/>
      <c r="F914" s="779"/>
      <c r="G914" s="779"/>
      <c r="H914" s="779"/>
      <c r="I914" s="779"/>
      <c r="J914" s="779"/>
      <c r="K914" s="4">
        <f>K913</f>
        <v>1</v>
      </c>
      <c r="L914" s="496"/>
    </row>
    <row r="915" spans="1:12">
      <c r="A915" s="8">
        <v>775</v>
      </c>
      <c r="B915" s="1219"/>
      <c r="C915" s="1310"/>
      <c r="D915" s="1311"/>
      <c r="E915" s="780"/>
      <c r="F915" s="780"/>
      <c r="G915" s="780"/>
      <c r="H915" s="780"/>
      <c r="I915" s="780"/>
      <c r="J915" s="780"/>
      <c r="K915" s="4">
        <f>K913</f>
        <v>1</v>
      </c>
      <c r="L915" s="496"/>
    </row>
    <row r="916" spans="1:12">
      <c r="A916" s="9">
        <v>780</v>
      </c>
      <c r="B916" s="779"/>
      <c r="C916" s="1157"/>
      <c r="D916" s="1183"/>
      <c r="E916" s="780"/>
      <c r="F916" s="780"/>
      <c r="G916" s="780"/>
      <c r="H916" s="780"/>
      <c r="I916" s="780"/>
      <c r="J916" s="780"/>
      <c r="K916" s="1954">
        <f>(IF(SUM(K927:K948)&lt;&gt;0,$K$2,""))</f>
        <v>1</v>
      </c>
      <c r="L916" s="496"/>
    </row>
    <row r="917" spans="1:12">
      <c r="A917" s="9">
        <v>785</v>
      </c>
      <c r="B917" s="2188" t="str">
        <f>$B$7</f>
        <v>ОТЧЕТНИ ДАННИ ПО ЕБК ЗА ИЗПЪЛНЕНИЕТО НА БЮДЖЕТА</v>
      </c>
      <c r="C917" s="2189"/>
      <c r="D917" s="2189"/>
      <c r="E917" s="780"/>
      <c r="F917" s="780"/>
      <c r="G917" s="780"/>
      <c r="H917" s="780"/>
      <c r="I917" s="780"/>
      <c r="J917" s="780"/>
      <c r="K917" s="1954">
        <f>(IF(SUM(K927:K948)&lt;&gt;0,$K$2,""))</f>
        <v>1</v>
      </c>
      <c r="L917" s="496"/>
    </row>
    <row r="918" spans="1:12">
      <c r="A918" s="9">
        <v>790</v>
      </c>
      <c r="B918" s="779"/>
      <c r="C918" s="1157"/>
      <c r="D918" s="1183"/>
      <c r="E918" s="1184" t="s">
        <v>750</v>
      </c>
      <c r="F918" s="1184" t="s">
        <v>649</v>
      </c>
      <c r="G918" s="780"/>
      <c r="H918" s="780"/>
      <c r="I918" s="780"/>
      <c r="J918" s="780"/>
      <c r="K918" s="1954">
        <f>(IF(SUM(K927:K948)&lt;&gt;0,$K$2,""))</f>
        <v>1</v>
      </c>
      <c r="L918" s="496"/>
    </row>
    <row r="919" spans="1:12" ht="18.75">
      <c r="A919" s="9">
        <v>795</v>
      </c>
      <c r="B919" s="2190" t="str">
        <f>$B$9</f>
        <v>ОБЛАСТНА АДМИНИСТРАЦИЯ-ПЛЕВЕН</v>
      </c>
      <c r="C919" s="2191"/>
      <c r="D919" s="2192"/>
      <c r="E919" s="1096">
        <f>$E$9</f>
        <v>42736</v>
      </c>
      <c r="F919" s="1188">
        <f>$F$9</f>
        <v>43100</v>
      </c>
      <c r="G919" s="780"/>
      <c r="H919" s="780"/>
      <c r="I919" s="780"/>
      <c r="J919" s="780"/>
      <c r="K919" s="1954">
        <f>(IF(SUM(K927:K948)&lt;&gt;0,$K$2,""))</f>
        <v>1</v>
      </c>
      <c r="L919" s="496"/>
    </row>
    <row r="920" spans="1:12">
      <c r="A920" s="8">
        <v>805</v>
      </c>
      <c r="B920" s="1189" t="str">
        <f>$B$10</f>
        <v xml:space="preserve">                                                            (наименование на разпоредителя с бюджет)</v>
      </c>
      <c r="C920" s="779"/>
      <c r="D920" s="1160"/>
      <c r="E920" s="1190"/>
      <c r="F920" s="1190"/>
      <c r="G920" s="780"/>
      <c r="H920" s="780"/>
      <c r="I920" s="780"/>
      <c r="J920" s="780"/>
      <c r="K920" s="1954">
        <f>(IF(SUM(K927:K948)&lt;&gt;0,$K$2,""))</f>
        <v>1</v>
      </c>
      <c r="L920" s="496"/>
    </row>
    <row r="921" spans="1:12">
      <c r="A921" s="9">
        <v>810</v>
      </c>
      <c r="B921" s="1189"/>
      <c r="C921" s="779"/>
      <c r="D921" s="1160"/>
      <c r="E921" s="1189"/>
      <c r="F921" s="779"/>
      <c r="G921" s="780"/>
      <c r="H921" s="780"/>
      <c r="I921" s="780"/>
      <c r="J921" s="780"/>
      <c r="K921" s="1954">
        <f>(IF(SUM(K927:K948)&lt;&gt;0,$K$2,""))</f>
        <v>1</v>
      </c>
      <c r="L921" s="496"/>
    </row>
    <row r="922" spans="1:12" ht="19.5">
      <c r="A922" s="9">
        <v>815</v>
      </c>
      <c r="B922" s="2193" t="str">
        <f>$B$12</f>
        <v xml:space="preserve">Министерски съвет </v>
      </c>
      <c r="C922" s="2194"/>
      <c r="D922" s="2195"/>
      <c r="E922" s="1191" t="s">
        <v>1328</v>
      </c>
      <c r="F922" s="1953" t="str">
        <f>$F$12</f>
        <v>0300</v>
      </c>
      <c r="G922" s="780"/>
      <c r="H922" s="780"/>
      <c r="I922" s="780"/>
      <c r="J922" s="780"/>
      <c r="K922" s="1954">
        <f>(IF(SUM(K927:K948)&lt;&gt;0,$K$2,""))</f>
        <v>1</v>
      </c>
      <c r="L922" s="496"/>
    </row>
    <row r="923" spans="1:12">
      <c r="A923" s="13">
        <v>525</v>
      </c>
      <c r="B923" s="1193" t="str">
        <f>$B$13</f>
        <v xml:space="preserve">                                             (наименование на първостепенния разпоредител с бюджет)</v>
      </c>
      <c r="C923" s="779"/>
      <c r="D923" s="1160"/>
      <c r="E923" s="1194"/>
      <c r="F923" s="1195"/>
      <c r="G923" s="780"/>
      <c r="H923" s="780"/>
      <c r="I923" s="780"/>
      <c r="J923" s="780"/>
      <c r="K923" s="1954">
        <f>(IF(SUM(K927:K948)&lt;&gt;0,$K$2,""))</f>
        <v>1</v>
      </c>
      <c r="L923" s="496"/>
    </row>
    <row r="924" spans="1:12" ht="19.5">
      <c r="A924" s="8">
        <v>820</v>
      </c>
      <c r="B924" s="1312"/>
      <c r="C924" s="1312"/>
      <c r="D924" s="1313" t="s">
        <v>1442</v>
      </c>
      <c r="E924" s="1314">
        <f>$E$15</f>
        <v>0</v>
      </c>
      <c r="F924" s="1315" t="str">
        <f>$F$15</f>
        <v>БЮДЖЕТ</v>
      </c>
      <c r="G924" s="386"/>
      <c r="H924" s="386"/>
      <c r="I924" s="386"/>
      <c r="J924" s="386"/>
      <c r="K924" s="1954">
        <f>(IF(SUM(K927:K948)&lt;&gt;0,$K$2,""))</f>
        <v>1</v>
      </c>
      <c r="L924" s="496"/>
    </row>
    <row r="925" spans="1:12" ht="16.5" thickBot="1">
      <c r="A925" s="9">
        <v>821</v>
      </c>
      <c r="B925" s="1190"/>
      <c r="C925" s="1157"/>
      <c r="D925" s="1316" t="s">
        <v>1050</v>
      </c>
      <c r="E925" s="780"/>
      <c r="F925" s="1317" t="s">
        <v>753</v>
      </c>
      <c r="G925" s="1317"/>
      <c r="H925" s="386"/>
      <c r="I925" s="1317"/>
      <c r="J925" s="386"/>
      <c r="K925" s="1954">
        <f>(IF(SUM(K927:K948)&lt;&gt;0,$K$2,""))</f>
        <v>1</v>
      </c>
      <c r="L925" s="496"/>
    </row>
    <row r="926" spans="1:12">
      <c r="A926" s="9">
        <v>822</v>
      </c>
      <c r="B926" s="1318" t="s">
        <v>993</v>
      </c>
      <c r="C926" s="1319" t="s">
        <v>994</v>
      </c>
      <c r="D926" s="1320" t="s">
        <v>995</v>
      </c>
      <c r="E926" s="1321" t="s">
        <v>996</v>
      </c>
      <c r="F926" s="1322" t="s">
        <v>997</v>
      </c>
      <c r="G926" s="781"/>
      <c r="H926" s="781"/>
      <c r="I926" s="781"/>
      <c r="J926" s="781"/>
      <c r="K926" s="1954">
        <f>(IF(SUM(K927:K948)&lt;&gt;0,$K$2,""))</f>
        <v>1</v>
      </c>
      <c r="L926" s="496"/>
    </row>
    <row r="927" spans="1:12">
      <c r="A927" s="9">
        <v>823</v>
      </c>
      <c r="B927" s="1323"/>
      <c r="C927" s="1324" t="s">
        <v>998</v>
      </c>
      <c r="D927" s="1325" t="s">
        <v>999</v>
      </c>
      <c r="E927" s="1349">
        <v>29</v>
      </c>
      <c r="F927" s="1350">
        <v>27</v>
      </c>
      <c r="G927" s="781"/>
      <c r="H927" s="781"/>
      <c r="I927" s="781"/>
      <c r="J927" s="781"/>
      <c r="K927" s="212">
        <f t="shared" ref="K927:K948" si="178">(IF($E927&lt;&gt;0,$K$2,IF($F927&lt;&gt;0,$K$2,"")))</f>
        <v>1</v>
      </c>
      <c r="L927" s="496"/>
    </row>
    <row r="928" spans="1:12">
      <c r="A928" s="9">
        <v>825</v>
      </c>
      <c r="B928" s="1326"/>
      <c r="C928" s="1327" t="s">
        <v>1000</v>
      </c>
      <c r="D928" s="1328" t="s">
        <v>1001</v>
      </c>
      <c r="E928" s="1351">
        <v>9</v>
      </c>
      <c r="F928" s="1352">
        <v>9</v>
      </c>
      <c r="G928" s="781"/>
      <c r="H928" s="781"/>
      <c r="I928" s="781"/>
      <c r="J928" s="781"/>
      <c r="K928" s="212">
        <f t="shared" si="178"/>
        <v>1</v>
      </c>
      <c r="L928" s="496"/>
    </row>
    <row r="929" spans="1:12">
      <c r="A929" s="9"/>
      <c r="B929" s="1329"/>
      <c r="C929" s="1330" t="s">
        <v>1002</v>
      </c>
      <c r="D929" s="1331" t="s">
        <v>1003</v>
      </c>
      <c r="E929" s="1353">
        <v>20</v>
      </c>
      <c r="F929" s="1354">
        <v>18</v>
      </c>
      <c r="G929" s="781"/>
      <c r="H929" s="781"/>
      <c r="I929" s="781"/>
      <c r="J929" s="781"/>
      <c r="K929" s="212">
        <f t="shared" si="178"/>
        <v>1</v>
      </c>
      <c r="L929" s="496"/>
    </row>
    <row r="930" spans="1:12">
      <c r="A930" s="9"/>
      <c r="B930" s="1323"/>
      <c r="C930" s="1324" t="s">
        <v>1004</v>
      </c>
      <c r="D930" s="1325" t="s">
        <v>1005</v>
      </c>
      <c r="E930" s="1355">
        <v>29</v>
      </c>
      <c r="F930" s="1356">
        <v>27</v>
      </c>
      <c r="G930" s="781"/>
      <c r="H930" s="781"/>
      <c r="I930" s="781"/>
      <c r="J930" s="781"/>
      <c r="K930" s="212">
        <f t="shared" si="178"/>
        <v>1</v>
      </c>
      <c r="L930" s="496"/>
    </row>
    <row r="931" spans="1:12">
      <c r="A931" s="9"/>
      <c r="B931" s="1326"/>
      <c r="C931" s="1327" t="s">
        <v>1006</v>
      </c>
      <c r="D931" s="1328" t="s">
        <v>1001</v>
      </c>
      <c r="E931" s="1351">
        <v>9</v>
      </c>
      <c r="F931" s="1352">
        <v>9</v>
      </c>
      <c r="G931" s="781"/>
      <c r="H931" s="781"/>
      <c r="I931" s="781"/>
      <c r="J931" s="781"/>
      <c r="K931" s="212">
        <f t="shared" si="178"/>
        <v>1</v>
      </c>
      <c r="L931" s="496"/>
    </row>
    <row r="932" spans="1:12">
      <c r="A932" s="9"/>
      <c r="B932" s="1332"/>
      <c r="C932" s="1333" t="s">
        <v>1007</v>
      </c>
      <c r="D932" s="1334" t="s">
        <v>1008</v>
      </c>
      <c r="E932" s="1357">
        <v>20</v>
      </c>
      <c r="F932" s="1358">
        <v>18</v>
      </c>
      <c r="G932" s="781"/>
      <c r="H932" s="781"/>
      <c r="I932" s="781"/>
      <c r="J932" s="781"/>
      <c r="K932" s="212">
        <f t="shared" si="178"/>
        <v>1</v>
      </c>
      <c r="L932" s="496"/>
    </row>
    <row r="933" spans="1:12">
      <c r="A933" s="9"/>
      <c r="B933" s="1323"/>
      <c r="C933" s="1324" t="s">
        <v>1009</v>
      </c>
      <c r="D933" s="1325" t="s">
        <v>1010</v>
      </c>
      <c r="E933" s="1359">
        <v>11058.620689655172</v>
      </c>
      <c r="F933" s="1360">
        <v>11839.222222222223</v>
      </c>
      <c r="G933" s="781"/>
      <c r="H933" s="781"/>
      <c r="I933" s="781"/>
      <c r="J933" s="781"/>
      <c r="K933" s="212">
        <f t="shared" si="178"/>
        <v>1</v>
      </c>
      <c r="L933" s="496"/>
    </row>
    <row r="934" spans="1:12">
      <c r="A934" s="9"/>
      <c r="B934" s="1326"/>
      <c r="C934" s="1335" t="s">
        <v>1011</v>
      </c>
      <c r="D934" s="1336" t="s">
        <v>1012</v>
      </c>
      <c r="E934" s="1361">
        <v>13900</v>
      </c>
      <c r="F934" s="1362">
        <v>13796.222222222223</v>
      </c>
      <c r="G934" s="781"/>
      <c r="H934" s="781"/>
      <c r="I934" s="781"/>
      <c r="J934" s="781"/>
      <c r="K934" s="212">
        <f t="shared" si="178"/>
        <v>1</v>
      </c>
      <c r="L934" s="496"/>
    </row>
    <row r="935" spans="1:12">
      <c r="A935" s="9"/>
      <c r="B935" s="1332"/>
      <c r="C935" s="1330" t="s">
        <v>1013</v>
      </c>
      <c r="D935" s="1331" t="s">
        <v>1014</v>
      </c>
      <c r="E935" s="1363">
        <v>9780</v>
      </c>
      <c r="F935" s="1364">
        <v>10860.722222222223</v>
      </c>
      <c r="G935" s="781"/>
      <c r="H935" s="781"/>
      <c r="I935" s="781"/>
      <c r="J935" s="781"/>
      <c r="K935" s="212">
        <f t="shared" si="178"/>
        <v>1</v>
      </c>
      <c r="L935" s="496"/>
    </row>
    <row r="936" spans="1:12">
      <c r="A936" s="9"/>
      <c r="B936" s="1323"/>
      <c r="C936" s="1324" t="s">
        <v>1015</v>
      </c>
      <c r="D936" s="1325" t="s">
        <v>1016</v>
      </c>
      <c r="E936" s="1355"/>
      <c r="F936" s="1356">
        <v>4</v>
      </c>
      <c r="G936" s="781"/>
      <c r="H936" s="781"/>
      <c r="I936" s="781"/>
      <c r="J936" s="781"/>
      <c r="K936" s="212">
        <f t="shared" si="178"/>
        <v>1</v>
      </c>
      <c r="L936" s="496"/>
    </row>
    <row r="937" spans="1:12">
      <c r="A937" s="9"/>
      <c r="B937" s="1326"/>
      <c r="C937" s="1335" t="s">
        <v>1017</v>
      </c>
      <c r="D937" s="1336" t="s">
        <v>1018</v>
      </c>
      <c r="E937" s="1365"/>
      <c r="F937" s="1366">
        <v>4</v>
      </c>
      <c r="G937" s="781"/>
      <c r="H937" s="781"/>
      <c r="I937" s="781"/>
      <c r="J937" s="781"/>
      <c r="K937" s="212">
        <f t="shared" si="178"/>
        <v>1</v>
      </c>
      <c r="L937" s="496"/>
    </row>
    <row r="938" spans="1:12" hidden="1">
      <c r="A938" s="9"/>
      <c r="B938" s="1332"/>
      <c r="C938" s="1330" t="s">
        <v>1019</v>
      </c>
      <c r="D938" s="1331" t="s">
        <v>1020</v>
      </c>
      <c r="E938" s="1353"/>
      <c r="F938" s="1354"/>
      <c r="G938" s="781"/>
      <c r="H938" s="781"/>
      <c r="I938" s="781"/>
      <c r="J938" s="781"/>
      <c r="K938" s="212" t="str">
        <f t="shared" si="178"/>
        <v/>
      </c>
      <c r="L938" s="496"/>
    </row>
    <row r="939" spans="1:12" hidden="1">
      <c r="A939" s="9"/>
      <c r="B939" s="1323"/>
      <c r="C939" s="1324" t="s">
        <v>1021</v>
      </c>
      <c r="D939" s="1325" t="s">
        <v>315</v>
      </c>
      <c r="E939" s="1355"/>
      <c r="F939" s="1356"/>
      <c r="G939" s="781"/>
      <c r="H939" s="781"/>
      <c r="I939" s="781"/>
      <c r="J939" s="781"/>
      <c r="K939" s="212" t="str">
        <f t="shared" si="178"/>
        <v/>
      </c>
      <c r="L939" s="496"/>
    </row>
    <row r="940" spans="1:12" ht="31.5" hidden="1">
      <c r="A940" s="9"/>
      <c r="B940" s="1323"/>
      <c r="C940" s="1324" t="s">
        <v>316</v>
      </c>
      <c r="D940" s="1325" t="s">
        <v>11</v>
      </c>
      <c r="E940" s="1367"/>
      <c r="F940" s="1368"/>
      <c r="G940" s="781"/>
      <c r="H940" s="781"/>
      <c r="I940" s="781"/>
      <c r="J940" s="781"/>
      <c r="K940" s="212" t="str">
        <f t="shared" si="178"/>
        <v/>
      </c>
      <c r="L940" s="496"/>
    </row>
    <row r="941" spans="1:12" hidden="1">
      <c r="A941" s="9"/>
      <c r="B941" s="1323"/>
      <c r="C941" s="1324" t="s">
        <v>317</v>
      </c>
      <c r="D941" s="1325" t="s">
        <v>9</v>
      </c>
      <c r="E941" s="1355"/>
      <c r="F941" s="1356"/>
      <c r="G941" s="781"/>
      <c r="H941" s="781"/>
      <c r="I941" s="781"/>
      <c r="J941" s="781"/>
      <c r="K941" s="212" t="str">
        <f t="shared" si="178"/>
        <v/>
      </c>
      <c r="L941" s="496"/>
    </row>
    <row r="942" spans="1:12" ht="31.5" hidden="1">
      <c r="A942" s="9"/>
      <c r="B942" s="1323"/>
      <c r="C942" s="1324" t="s">
        <v>318</v>
      </c>
      <c r="D942" s="1325" t="s">
        <v>10</v>
      </c>
      <c r="E942" s="1355"/>
      <c r="F942" s="1356"/>
      <c r="G942" s="781"/>
      <c r="H942" s="781"/>
      <c r="I942" s="781"/>
      <c r="J942" s="781"/>
      <c r="K942" s="212" t="str">
        <f t="shared" si="178"/>
        <v/>
      </c>
      <c r="L942" s="496"/>
    </row>
    <row r="943" spans="1:12" ht="31.5" hidden="1">
      <c r="A943" s="11"/>
      <c r="B943" s="1323"/>
      <c r="C943" s="1324" t="s">
        <v>319</v>
      </c>
      <c r="D943" s="1325" t="s">
        <v>320</v>
      </c>
      <c r="E943" s="1355"/>
      <c r="F943" s="1356"/>
      <c r="G943" s="781"/>
      <c r="H943" s="781"/>
      <c r="I943" s="781"/>
      <c r="J943" s="781"/>
      <c r="K943" s="212" t="str">
        <f t="shared" si="178"/>
        <v/>
      </c>
      <c r="L943" s="496"/>
    </row>
    <row r="944" spans="1:12" hidden="1">
      <c r="A944" s="11">
        <v>905</v>
      </c>
      <c r="B944" s="1323"/>
      <c r="C944" s="1324" t="s">
        <v>321</v>
      </c>
      <c r="D944" s="1325" t="s">
        <v>322</v>
      </c>
      <c r="E944" s="1355"/>
      <c r="F944" s="1356"/>
      <c r="G944" s="781"/>
      <c r="H944" s="781"/>
      <c r="I944" s="781"/>
      <c r="J944" s="781"/>
      <c r="K944" s="212" t="str">
        <f t="shared" si="178"/>
        <v/>
      </c>
      <c r="L944" s="496"/>
    </row>
    <row r="945" spans="1:12" hidden="1">
      <c r="A945" s="11">
        <v>906</v>
      </c>
      <c r="B945" s="1323"/>
      <c r="C945" s="1324" t="s">
        <v>323</v>
      </c>
      <c r="D945" s="1325" t="s">
        <v>324</v>
      </c>
      <c r="E945" s="1355"/>
      <c r="F945" s="1356"/>
      <c r="G945" s="781"/>
      <c r="H945" s="781"/>
      <c r="I945" s="781"/>
      <c r="J945" s="781"/>
      <c r="K945" s="212" t="str">
        <f t="shared" si="178"/>
        <v/>
      </c>
      <c r="L945" s="496"/>
    </row>
    <row r="946" spans="1:12" hidden="1">
      <c r="A946" s="11">
        <v>907</v>
      </c>
      <c r="B946" s="1323"/>
      <c r="C946" s="1324" t="s">
        <v>325</v>
      </c>
      <c r="D946" s="1325" t="s">
        <v>326</v>
      </c>
      <c r="E946" s="1355"/>
      <c r="F946" s="1356"/>
      <c r="G946" s="781"/>
      <c r="H946" s="781"/>
      <c r="I946" s="781"/>
      <c r="J946" s="781"/>
      <c r="K946" s="212" t="str">
        <f t="shared" si="178"/>
        <v/>
      </c>
      <c r="L946" s="496"/>
    </row>
    <row r="947" spans="1:12" hidden="1">
      <c r="A947" s="11">
        <v>910</v>
      </c>
      <c r="B947" s="1323"/>
      <c r="C947" s="1324" t="s">
        <v>327</v>
      </c>
      <c r="D947" s="1325" t="s">
        <v>328</v>
      </c>
      <c r="E947" s="1355"/>
      <c r="F947" s="1356"/>
      <c r="G947" s="781"/>
      <c r="H947" s="781"/>
      <c r="I947" s="781"/>
      <c r="J947" s="781"/>
      <c r="K947" s="212" t="str">
        <f t="shared" si="178"/>
        <v/>
      </c>
      <c r="L947" s="496"/>
    </row>
    <row r="948" spans="1:12" ht="16.5" hidden="1" thickBot="1">
      <c r="A948" s="11">
        <v>911</v>
      </c>
      <c r="B948" s="1337"/>
      <c r="C948" s="1338" t="s">
        <v>329</v>
      </c>
      <c r="D948" s="1339" t="s">
        <v>330</v>
      </c>
      <c r="E948" s="1369"/>
      <c r="F948" s="1370"/>
      <c r="G948" s="781"/>
      <c r="H948" s="781"/>
      <c r="I948" s="781"/>
      <c r="J948" s="781"/>
      <c r="K948" s="212" t="str">
        <f t="shared" si="178"/>
        <v/>
      </c>
      <c r="L948" s="496"/>
    </row>
    <row r="949" spans="1:12">
      <c r="B949" s="1340" t="s">
        <v>647</v>
      </c>
      <c r="C949" s="1341"/>
      <c r="D949" s="1342"/>
      <c r="E949" s="781"/>
      <c r="F949" s="781"/>
      <c r="G949" s="781"/>
      <c r="H949" s="781"/>
      <c r="I949" s="781"/>
      <c r="J949" s="781"/>
      <c r="K949" s="4">
        <f>K913</f>
        <v>1</v>
      </c>
      <c r="L949" s="496"/>
    </row>
    <row r="950" spans="1:12" ht="36" hidden="1" customHeight="1"/>
    <row r="951" spans="1:12" hidden="1"/>
    <row r="952" spans="1:12">
      <c r="B952" s="1159"/>
      <c r="C952" s="1159"/>
      <c r="D952" s="1178"/>
      <c r="E952" s="15"/>
      <c r="F952" s="15"/>
      <c r="G952" s="15"/>
      <c r="H952" s="15"/>
      <c r="I952" s="15"/>
      <c r="J952" s="15"/>
      <c r="K952" s="1568">
        <f>(IF($E1086&lt;&gt;0,$K$2,IF($F1086&lt;&gt;0,$K$2,IF($G1086&lt;&gt;0,$K$2,IF($H1086&lt;&gt;0,$K$2,IF($I1086&lt;&gt;0,$K$2,IF($J1086&lt;&gt;0,$K$2,"")))))))</f>
        <v>1</v>
      </c>
      <c r="L952" s="496"/>
    </row>
    <row r="953" spans="1:12">
      <c r="B953" s="1159"/>
      <c r="C953" s="1179"/>
      <c r="D953" s="1180"/>
      <c r="E953" s="15"/>
      <c r="F953" s="15"/>
      <c r="G953" s="15"/>
      <c r="H953" s="15"/>
      <c r="I953" s="15"/>
      <c r="J953" s="15"/>
      <c r="K953" s="1568">
        <f>(IF($E1086&lt;&gt;0,$K$2,IF($F1086&lt;&gt;0,$K$2,IF($G1086&lt;&gt;0,$K$2,IF($H1086&lt;&gt;0,$K$2,IF($I1086&lt;&gt;0,$K$2,IF($J1086&lt;&gt;0,$K$2,"")))))))</f>
        <v>1</v>
      </c>
      <c r="L953" s="496"/>
    </row>
    <row r="954" spans="1:12">
      <c r="B954" s="2188" t="str">
        <f>$B$7</f>
        <v>ОТЧЕТНИ ДАННИ ПО ЕБК ЗА ИЗПЪЛНЕНИЕТО НА БЮДЖЕТА</v>
      </c>
      <c r="C954" s="2189"/>
      <c r="D954" s="2189"/>
      <c r="E954" s="1181"/>
      <c r="F954" s="1181"/>
      <c r="G954" s="1182"/>
      <c r="H954" s="1182"/>
      <c r="I954" s="1182"/>
      <c r="J954" s="1182"/>
      <c r="K954" s="1568">
        <f>(IF($E1086&lt;&gt;0,$K$2,IF($F1086&lt;&gt;0,$K$2,IF($G1086&lt;&gt;0,$K$2,IF($H1086&lt;&gt;0,$K$2,IF($I1086&lt;&gt;0,$K$2,IF($J1086&lt;&gt;0,$K$2,"")))))))</f>
        <v>1</v>
      </c>
      <c r="L954" s="496"/>
    </row>
    <row r="955" spans="1:12">
      <c r="B955" s="779"/>
      <c r="C955" s="1157"/>
      <c r="D955" s="1183"/>
      <c r="E955" s="1184" t="s">
        <v>750</v>
      </c>
      <c r="F955" s="1184" t="s">
        <v>649</v>
      </c>
      <c r="G955" s="780"/>
      <c r="H955" s="1185" t="s">
        <v>1445</v>
      </c>
      <c r="I955" s="1186"/>
      <c r="J955" s="1187"/>
      <c r="K955" s="1568">
        <f>(IF($E1086&lt;&gt;0,$K$2,IF($F1086&lt;&gt;0,$K$2,IF($G1086&lt;&gt;0,$K$2,IF($H1086&lt;&gt;0,$K$2,IF($I1086&lt;&gt;0,$K$2,IF($J1086&lt;&gt;0,$K$2,"")))))))</f>
        <v>1</v>
      </c>
      <c r="L955" s="496"/>
    </row>
    <row r="956" spans="1:12" ht="18.75">
      <c r="B956" s="2190" t="str">
        <f>$B$9</f>
        <v>ОБЛАСТНА АДМИНИСТРАЦИЯ-ПЛЕВЕН</v>
      </c>
      <c r="C956" s="2191"/>
      <c r="D956" s="2192"/>
      <c r="E956" s="1096">
        <f>$E$9</f>
        <v>42736</v>
      </c>
      <c r="F956" s="1188">
        <f>$F$9</f>
        <v>43100</v>
      </c>
      <c r="G956" s="780"/>
      <c r="H956" s="780"/>
      <c r="I956" s="780"/>
      <c r="J956" s="780"/>
      <c r="K956" s="1568">
        <f>(IF($E1086&lt;&gt;0,$K$2,IF($F1086&lt;&gt;0,$K$2,IF($G1086&lt;&gt;0,$K$2,IF($H1086&lt;&gt;0,$K$2,IF($I1086&lt;&gt;0,$K$2,IF($J1086&lt;&gt;0,$K$2,"")))))))</f>
        <v>1</v>
      </c>
      <c r="L956" s="496"/>
    </row>
    <row r="957" spans="1:12">
      <c r="B957" s="1189" t="str">
        <f>$B$10</f>
        <v xml:space="preserve">                                                            (наименование на разпоредителя с бюджет)</v>
      </c>
      <c r="C957" s="779"/>
      <c r="D957" s="1160"/>
      <c r="E957" s="1190"/>
      <c r="F957" s="1190"/>
      <c r="G957" s="780"/>
      <c r="H957" s="780"/>
      <c r="I957" s="780"/>
      <c r="J957" s="780"/>
      <c r="K957" s="1568">
        <f>(IF($E1086&lt;&gt;0,$K$2,IF($F1086&lt;&gt;0,$K$2,IF($G1086&lt;&gt;0,$K$2,IF($H1086&lt;&gt;0,$K$2,IF($I1086&lt;&gt;0,$K$2,IF($J1086&lt;&gt;0,$K$2,"")))))))</f>
        <v>1</v>
      </c>
      <c r="L957" s="496"/>
    </row>
    <row r="958" spans="1:12">
      <c r="B958" s="1189"/>
      <c r="C958" s="779"/>
      <c r="D958" s="1160"/>
      <c r="E958" s="1189"/>
      <c r="F958" s="779"/>
      <c r="G958" s="780"/>
      <c r="H958" s="780"/>
      <c r="I958" s="780"/>
      <c r="J958" s="780"/>
      <c r="K958" s="1568">
        <f>(IF($E1086&lt;&gt;0,$K$2,IF($F1086&lt;&gt;0,$K$2,IF($G1086&lt;&gt;0,$K$2,IF($H1086&lt;&gt;0,$K$2,IF($I1086&lt;&gt;0,$K$2,IF($J1086&lt;&gt;0,$K$2,"")))))))</f>
        <v>1</v>
      </c>
      <c r="L958" s="496"/>
    </row>
    <row r="959" spans="1:12" ht="19.5">
      <c r="B959" s="2193" t="str">
        <f>$B$12</f>
        <v xml:space="preserve">Министерски съвет </v>
      </c>
      <c r="C959" s="2194"/>
      <c r="D959" s="2195"/>
      <c r="E959" s="1191" t="s">
        <v>1328</v>
      </c>
      <c r="F959" s="1952" t="str">
        <f>$F$12</f>
        <v>0300</v>
      </c>
      <c r="G959" s="1192"/>
      <c r="H959" s="780"/>
      <c r="I959" s="780"/>
      <c r="J959" s="780"/>
      <c r="K959" s="1568">
        <f>(IF($E1086&lt;&gt;0,$K$2,IF($F1086&lt;&gt;0,$K$2,IF($G1086&lt;&gt;0,$K$2,IF($H1086&lt;&gt;0,$K$2,IF($I1086&lt;&gt;0,$K$2,IF($J1086&lt;&gt;0,$K$2,"")))))))</f>
        <v>1</v>
      </c>
      <c r="L959" s="496"/>
    </row>
    <row r="960" spans="1:12">
      <c r="B960" s="1193" t="str">
        <f>$B$13</f>
        <v xml:space="preserve">                                             (наименование на първостепенния разпоредител с бюджет)</v>
      </c>
      <c r="C960" s="779"/>
      <c r="D960" s="1160"/>
      <c r="E960" s="1194"/>
      <c r="F960" s="1195"/>
      <c r="G960" s="780"/>
      <c r="H960" s="780"/>
      <c r="I960" s="780"/>
      <c r="J960" s="780"/>
      <c r="K960" s="1568">
        <f>(IF($E1086&lt;&gt;0,$K$2,IF($F1086&lt;&gt;0,$K$2,IF($G1086&lt;&gt;0,$K$2,IF($H1086&lt;&gt;0,$K$2,IF($I1086&lt;&gt;0,$K$2,IF($J1086&lt;&gt;0,$K$2,"")))))))</f>
        <v>1</v>
      </c>
      <c r="L960" s="496"/>
    </row>
    <row r="961" spans="1:12" ht="19.5">
      <c r="B961" s="1196"/>
      <c r="C961" s="780"/>
      <c r="D961" s="1197" t="s">
        <v>1456</v>
      </c>
      <c r="E961" s="1198">
        <f>$E$15</f>
        <v>0</v>
      </c>
      <c r="F961" s="1544" t="str">
        <f>$F$15</f>
        <v>БЮДЖЕТ</v>
      </c>
      <c r="G961" s="780"/>
      <c r="H961" s="1199"/>
      <c r="I961" s="780"/>
      <c r="J961" s="1199"/>
      <c r="K961" s="1568">
        <f>(IF($E1086&lt;&gt;0,$K$2,IF($F1086&lt;&gt;0,$K$2,IF($G1086&lt;&gt;0,$K$2,IF($H1086&lt;&gt;0,$K$2,IF($I1086&lt;&gt;0,$K$2,IF($J1086&lt;&gt;0,$K$2,"")))))))</f>
        <v>1</v>
      </c>
      <c r="L961" s="496"/>
    </row>
    <row r="962" spans="1:12" ht="16.5" thickBot="1">
      <c r="B962" s="779"/>
      <c r="C962" s="1157"/>
      <c r="D962" s="1183"/>
      <c r="E962" s="1195"/>
      <c r="F962" s="1200"/>
      <c r="G962" s="1201"/>
      <c r="H962" s="1201"/>
      <c r="I962" s="1201"/>
      <c r="J962" s="1202" t="s">
        <v>753</v>
      </c>
      <c r="K962" s="1568">
        <f>(IF($E1086&lt;&gt;0,$K$2,IF($F1086&lt;&gt;0,$K$2,IF($G1086&lt;&gt;0,$K$2,IF($H1086&lt;&gt;0,$K$2,IF($I1086&lt;&gt;0,$K$2,IF($J1086&lt;&gt;0,$K$2,"")))))))</f>
        <v>1</v>
      </c>
      <c r="L962" s="496"/>
    </row>
    <row r="963" spans="1:12" ht="16.5">
      <c r="B963" s="1203"/>
      <c r="C963" s="1204"/>
      <c r="D963" s="1205" t="s">
        <v>1043</v>
      </c>
      <c r="E963" s="1206" t="s">
        <v>755</v>
      </c>
      <c r="F963" s="477" t="s">
        <v>1343</v>
      </c>
      <c r="G963" s="1207"/>
      <c r="H963" s="1208"/>
      <c r="I963" s="1207"/>
      <c r="J963" s="1209"/>
      <c r="K963" s="1568">
        <f>(IF($E1086&lt;&gt;0,$K$2,IF($F1086&lt;&gt;0,$K$2,IF($G1086&lt;&gt;0,$K$2,IF($H1086&lt;&gt;0,$K$2,IF($I1086&lt;&gt;0,$K$2,IF($J1086&lt;&gt;0,$K$2,"")))))))</f>
        <v>1</v>
      </c>
      <c r="L963" s="496"/>
    </row>
    <row r="964" spans="1:12" ht="56.1" customHeight="1">
      <c r="B964" s="1210" t="s">
        <v>703</v>
      </c>
      <c r="C964" s="1211" t="s">
        <v>757</v>
      </c>
      <c r="D964" s="1212" t="s">
        <v>1044</v>
      </c>
      <c r="E964" s="1213">
        <f>$C$3</f>
        <v>2017</v>
      </c>
      <c r="F964" s="478" t="s">
        <v>1341</v>
      </c>
      <c r="G964" s="1214" t="s">
        <v>1340</v>
      </c>
      <c r="H964" s="1215" t="s">
        <v>1037</v>
      </c>
      <c r="I964" s="1216" t="s">
        <v>1329</v>
      </c>
      <c r="J964" s="1217" t="s">
        <v>1330</v>
      </c>
      <c r="K964" s="1568">
        <f>(IF($E1086&lt;&gt;0,$K$2,IF($F1086&lt;&gt;0,$K$2,IF($G1086&lt;&gt;0,$K$2,IF($H1086&lt;&gt;0,$K$2,IF($I1086&lt;&gt;0,$K$2,IF($J1086&lt;&gt;0,$K$2,"")))))))</f>
        <v>1</v>
      </c>
      <c r="L964" s="496"/>
    </row>
    <row r="965" spans="1:12" ht="69" customHeight="1">
      <c r="B965" s="1218"/>
      <c r="C965" s="1219"/>
      <c r="D965" s="1220" t="s">
        <v>502</v>
      </c>
      <c r="E965" s="457" t="s">
        <v>347</v>
      </c>
      <c r="F965" s="457" t="s">
        <v>348</v>
      </c>
      <c r="G965" s="774" t="s">
        <v>1051</v>
      </c>
      <c r="H965" s="775" t="s">
        <v>1052</v>
      </c>
      <c r="I965" s="775" t="s">
        <v>1024</v>
      </c>
      <c r="J965" s="776" t="s">
        <v>1311</v>
      </c>
      <c r="K965" s="1568">
        <f>(IF($E1086&lt;&gt;0,$K$2,IF($F1086&lt;&gt;0,$K$2,IF($G1086&lt;&gt;0,$K$2,IF($H1086&lt;&gt;0,$K$2,IF($I1086&lt;&gt;0,$K$2,IF($J1086&lt;&gt;0,$K$2,"")))))))</f>
        <v>1</v>
      </c>
      <c r="L965" s="496"/>
    </row>
    <row r="966" spans="1:12">
      <c r="B966" s="1221"/>
      <c r="C966" s="2005">
        <v>0</v>
      </c>
      <c r="D966" s="1564" t="s">
        <v>286</v>
      </c>
      <c r="E966" s="387"/>
      <c r="F966" s="777"/>
      <c r="G966" s="1222"/>
      <c r="H966" s="783"/>
      <c r="I966" s="783"/>
      <c r="J966" s="784"/>
      <c r="K966" s="1568">
        <f>(IF($E1086&lt;&gt;0,$K$2,IF($F1086&lt;&gt;0,$K$2,IF($G1086&lt;&gt;0,$K$2,IF($H1086&lt;&gt;0,$K$2,IF($I1086&lt;&gt;0,$K$2,IF($J1086&lt;&gt;0,$K$2,"")))))))</f>
        <v>1</v>
      </c>
      <c r="L966" s="496"/>
    </row>
    <row r="967" spans="1:12">
      <c r="B967" s="1223"/>
      <c r="C967" s="2006">
        <f>VLOOKUP(D968,EBK_DEIN2,2,FALSE)</f>
        <v>2282</v>
      </c>
      <c r="D967" s="1565" t="s">
        <v>1294</v>
      </c>
      <c r="E967" s="777"/>
      <c r="F967" s="777"/>
      <c r="G967" s="1224"/>
      <c r="H967" s="785"/>
      <c r="I967" s="785"/>
      <c r="J967" s="786"/>
      <c r="K967" s="1568">
        <f>(IF($E1086&lt;&gt;0,$K$2,IF($F1086&lt;&gt;0,$K$2,IF($G1086&lt;&gt;0,$K$2,IF($H1086&lt;&gt;0,$K$2,IF($I1086&lt;&gt;0,$K$2,IF($J1086&lt;&gt;0,$K$2,"")))))))</f>
        <v>1</v>
      </c>
      <c r="L967" s="496"/>
    </row>
    <row r="968" spans="1:12">
      <c r="B968" s="1225"/>
      <c r="C968" s="2007">
        <f>+C967</f>
        <v>2282</v>
      </c>
      <c r="D968" s="1563" t="s">
        <v>117</v>
      </c>
      <c r="E968" s="777"/>
      <c r="F968" s="777"/>
      <c r="G968" s="1224"/>
      <c r="H968" s="785"/>
      <c r="I968" s="785"/>
      <c r="J968" s="786"/>
      <c r="K968" s="1568">
        <f>(IF($E1086&lt;&gt;0,$K$2,IF($F1086&lt;&gt;0,$K$2,IF($G1086&lt;&gt;0,$K$2,IF($H1086&lt;&gt;0,$K$2,IF($I1086&lt;&gt;0,$K$2,IF($J1086&lt;&gt;0,$K$2,"")))))))</f>
        <v>1</v>
      </c>
      <c r="L968" s="496"/>
    </row>
    <row r="969" spans="1:12">
      <c r="B969" s="1226"/>
      <c r="C969" s="1227"/>
      <c r="D969" s="1228" t="s">
        <v>1045</v>
      </c>
      <c r="E969" s="777"/>
      <c r="F969" s="777"/>
      <c r="G969" s="1229"/>
      <c r="H969" s="787"/>
      <c r="I969" s="787"/>
      <c r="J969" s="788"/>
      <c r="K969" s="1568">
        <f>(IF($E1086&lt;&gt;0,$K$2,IF($F1086&lt;&gt;0,$K$2,IF($G1086&lt;&gt;0,$K$2,IF($H1086&lt;&gt;0,$K$2,IF($I1086&lt;&gt;0,$K$2,IF($J1086&lt;&gt;0,$K$2,"")))))))</f>
        <v>1</v>
      </c>
      <c r="L969" s="496"/>
    </row>
    <row r="970" spans="1:12" hidden="1">
      <c r="B970" s="1230">
        <v>100</v>
      </c>
      <c r="C970" s="2204" t="s">
        <v>503</v>
      </c>
      <c r="D970" s="2199"/>
      <c r="E970" s="463">
        <f t="shared" ref="E970:J970" si="179">SUM(E971:E972)</f>
        <v>0</v>
      </c>
      <c r="F970" s="464">
        <f t="shared" si="179"/>
        <v>0</v>
      </c>
      <c r="G970" s="578">
        <f t="shared" si="179"/>
        <v>0</v>
      </c>
      <c r="H970" s="579">
        <f t="shared" si="179"/>
        <v>0</v>
      </c>
      <c r="I970" s="579">
        <f t="shared" si="179"/>
        <v>0</v>
      </c>
      <c r="J970" s="580">
        <f t="shared" si="179"/>
        <v>0</v>
      </c>
      <c r="K970" s="1566" t="str">
        <f>(IF($E970&lt;&gt;0,$K$2,IF($F970&lt;&gt;0,$K$2,IF($G970&lt;&gt;0,$K$2,IF($H970&lt;&gt;0,$K$2,IF($I970&lt;&gt;0,$K$2,IF($J970&lt;&gt;0,$K$2,"")))))))</f>
        <v/>
      </c>
      <c r="L970" s="497"/>
    </row>
    <row r="971" spans="1:12" hidden="1">
      <c r="B971" s="1231"/>
      <c r="C971" s="1232">
        <v>101</v>
      </c>
      <c r="D971" s="1233" t="s">
        <v>504</v>
      </c>
      <c r="E971" s="622"/>
      <c r="F971" s="631">
        <f>G971+H971+I971+J971</f>
        <v>0</v>
      </c>
      <c r="G971" s="545"/>
      <c r="H971" s="546"/>
      <c r="I971" s="546"/>
      <c r="J971" s="547"/>
      <c r="K971" s="1566" t="str">
        <f t="shared" ref="K971:K1038" si="180">(IF($E971&lt;&gt;0,$K$2,IF($F971&lt;&gt;0,$K$2,IF($G971&lt;&gt;0,$K$2,IF($H971&lt;&gt;0,$K$2,IF($I971&lt;&gt;0,$K$2,IF($J971&lt;&gt;0,$K$2,"")))))))</f>
        <v/>
      </c>
      <c r="L971" s="497"/>
    </row>
    <row r="972" spans="1:12" ht="36" hidden="1" customHeight="1">
      <c r="A972" s="306"/>
      <c r="B972" s="1231"/>
      <c r="C972" s="1234">
        <v>102</v>
      </c>
      <c r="D972" s="1235" t="s">
        <v>505</v>
      </c>
      <c r="E972" s="628"/>
      <c r="F972" s="632">
        <f>G972+H972+I972+J972</f>
        <v>0</v>
      </c>
      <c r="G972" s="557"/>
      <c r="H972" s="558"/>
      <c r="I972" s="558"/>
      <c r="J972" s="559"/>
      <c r="K972" s="1566" t="str">
        <f t="shared" si="180"/>
        <v/>
      </c>
      <c r="L972" s="497"/>
    </row>
    <row r="973" spans="1:12">
      <c r="A973" s="306"/>
      <c r="B973" s="1230">
        <v>200</v>
      </c>
      <c r="C973" s="2202" t="s">
        <v>506</v>
      </c>
      <c r="D973" s="2202"/>
      <c r="E973" s="463">
        <f t="shared" ref="E973:J973" si="181">SUM(E974:E978)</f>
        <v>21867</v>
      </c>
      <c r="F973" s="464">
        <f t="shared" si="181"/>
        <v>21537</v>
      </c>
      <c r="G973" s="578">
        <f t="shared" si="181"/>
        <v>16818</v>
      </c>
      <c r="H973" s="579">
        <f t="shared" si="181"/>
        <v>0</v>
      </c>
      <c r="I973" s="579">
        <f t="shared" si="181"/>
        <v>0</v>
      </c>
      <c r="J973" s="580">
        <f t="shared" si="181"/>
        <v>4719</v>
      </c>
      <c r="K973" s="1566">
        <f t="shared" si="180"/>
        <v>1</v>
      </c>
      <c r="L973" s="497"/>
    </row>
    <row r="974" spans="1:12">
      <c r="A974" s="306"/>
      <c r="B974" s="1236"/>
      <c r="C974" s="1232">
        <v>201</v>
      </c>
      <c r="D974" s="1233" t="s">
        <v>507</v>
      </c>
      <c r="E974" s="622">
        <v>21867</v>
      </c>
      <c r="F974" s="631">
        <f>G974+H974+I974+J974</f>
        <v>21107</v>
      </c>
      <c r="G974" s="545">
        <v>16480</v>
      </c>
      <c r="H974" s="546">
        <v>0</v>
      </c>
      <c r="I974" s="546">
        <v>0</v>
      </c>
      <c r="J974" s="547">
        <v>4627</v>
      </c>
      <c r="K974" s="1566">
        <f t="shared" si="180"/>
        <v>1</v>
      </c>
      <c r="L974" s="497"/>
    </row>
    <row r="975" spans="1:12" hidden="1">
      <c r="A975" s="306"/>
      <c r="B975" s="1237"/>
      <c r="C975" s="1238">
        <v>202</v>
      </c>
      <c r="D975" s="1239" t="s">
        <v>508</v>
      </c>
      <c r="E975" s="624"/>
      <c r="F975" s="633">
        <f>G975+H975+I975+J975</f>
        <v>0</v>
      </c>
      <c r="G975" s="548"/>
      <c r="H975" s="549"/>
      <c r="I975" s="549"/>
      <c r="J975" s="550"/>
      <c r="K975" s="1566" t="str">
        <f t="shared" si="180"/>
        <v/>
      </c>
      <c r="L975" s="497"/>
    </row>
    <row r="976" spans="1:12" ht="31.5">
      <c r="A976" s="306"/>
      <c r="B976" s="1240"/>
      <c r="C976" s="1238">
        <v>205</v>
      </c>
      <c r="D976" s="1239" t="s">
        <v>905</v>
      </c>
      <c r="E976" s="624"/>
      <c r="F976" s="633">
        <f>G976+H976+I976+J976</f>
        <v>430</v>
      </c>
      <c r="G976" s="548">
        <v>338</v>
      </c>
      <c r="H976" s="549">
        <v>0</v>
      </c>
      <c r="I976" s="549">
        <v>0</v>
      </c>
      <c r="J976" s="550">
        <v>92</v>
      </c>
      <c r="K976" s="1566">
        <f t="shared" si="180"/>
        <v>1</v>
      </c>
      <c r="L976" s="497"/>
    </row>
    <row r="977" spans="1:12" hidden="1">
      <c r="A977" s="306"/>
      <c r="B977" s="1240"/>
      <c r="C977" s="1238">
        <v>208</v>
      </c>
      <c r="D977" s="1241" t="s">
        <v>906</v>
      </c>
      <c r="E977" s="624"/>
      <c r="F977" s="633">
        <f>G977+H977+I977+J977</f>
        <v>0</v>
      </c>
      <c r="G977" s="548"/>
      <c r="H977" s="549"/>
      <c r="I977" s="549"/>
      <c r="J977" s="550"/>
      <c r="K977" s="1566" t="str">
        <f t="shared" si="180"/>
        <v/>
      </c>
      <c r="L977" s="497"/>
    </row>
    <row r="978" spans="1:12" hidden="1">
      <c r="A978" s="5"/>
      <c r="B978" s="1236"/>
      <c r="C978" s="1234">
        <v>209</v>
      </c>
      <c r="D978" s="1242" t="s">
        <v>907</v>
      </c>
      <c r="E978" s="628"/>
      <c r="F978" s="632">
        <f>G978+H978+I978+J978</f>
        <v>0</v>
      </c>
      <c r="G978" s="557"/>
      <c r="H978" s="558"/>
      <c r="I978" s="558"/>
      <c r="J978" s="559"/>
      <c r="K978" s="1566" t="str">
        <f t="shared" si="180"/>
        <v/>
      </c>
      <c r="L978" s="497"/>
    </row>
    <row r="979" spans="1:12">
      <c r="A979" s="306"/>
      <c r="B979" s="1230">
        <v>500</v>
      </c>
      <c r="C979" s="2205" t="s">
        <v>908</v>
      </c>
      <c r="D979" s="2205"/>
      <c r="E979" s="463">
        <f t="shared" ref="E979:J979" si="182">SUM(E980:E986)</f>
        <v>4016</v>
      </c>
      <c r="F979" s="464">
        <f t="shared" si="182"/>
        <v>3903</v>
      </c>
      <c r="G979" s="578">
        <f t="shared" si="182"/>
        <v>0</v>
      </c>
      <c r="H979" s="579">
        <f t="shared" si="182"/>
        <v>0</v>
      </c>
      <c r="I979" s="579">
        <f t="shared" si="182"/>
        <v>0</v>
      </c>
      <c r="J979" s="580">
        <f t="shared" si="182"/>
        <v>3903</v>
      </c>
      <c r="K979" s="1566">
        <f t="shared" si="180"/>
        <v>1</v>
      </c>
      <c r="L979" s="497"/>
    </row>
    <row r="980" spans="1:12" ht="31.5">
      <c r="A980" s="5"/>
      <c r="B980" s="1236"/>
      <c r="C980" s="1243">
        <v>551</v>
      </c>
      <c r="D980" s="1244" t="s">
        <v>909</v>
      </c>
      <c r="E980" s="622">
        <v>2407</v>
      </c>
      <c r="F980" s="631">
        <f t="shared" ref="F980:F987" si="183">G980+H980+I980+J980</f>
        <v>2363</v>
      </c>
      <c r="G980" s="1527">
        <v>0</v>
      </c>
      <c r="H980" s="1528">
        <v>0</v>
      </c>
      <c r="I980" s="1528">
        <v>0</v>
      </c>
      <c r="J980" s="547">
        <v>2363</v>
      </c>
      <c r="K980" s="1566">
        <f t="shared" si="180"/>
        <v>1</v>
      </c>
      <c r="L980" s="497"/>
    </row>
    <row r="981" spans="1:12" hidden="1">
      <c r="A981" s="306"/>
      <c r="B981" s="1236"/>
      <c r="C981" s="1245">
        <f>C980+1</f>
        <v>552</v>
      </c>
      <c r="D981" s="1246" t="s">
        <v>910</v>
      </c>
      <c r="E981" s="624"/>
      <c r="F981" s="633">
        <f t="shared" si="183"/>
        <v>0</v>
      </c>
      <c r="G981" s="1529">
        <v>0</v>
      </c>
      <c r="H981" s="1530">
        <v>0</v>
      </c>
      <c r="I981" s="1530">
        <v>0</v>
      </c>
      <c r="J981" s="550"/>
      <c r="K981" s="1566" t="str">
        <f t="shared" si="180"/>
        <v/>
      </c>
      <c r="L981" s="497"/>
    </row>
    <row r="982" spans="1:12" hidden="1">
      <c r="A982" s="415"/>
      <c r="B982" s="1247"/>
      <c r="C982" s="1245">
        <v>558</v>
      </c>
      <c r="D982" s="1248" t="s">
        <v>1470</v>
      </c>
      <c r="E982" s="624"/>
      <c r="F982" s="633">
        <f>G982+H982+I982+J982</f>
        <v>0</v>
      </c>
      <c r="G982" s="1529">
        <v>0</v>
      </c>
      <c r="H982" s="1530">
        <v>0</v>
      </c>
      <c r="I982" s="1530">
        <v>0</v>
      </c>
      <c r="J982" s="753">
        <v>0</v>
      </c>
      <c r="K982" s="1566" t="str">
        <f t="shared" si="180"/>
        <v/>
      </c>
      <c r="L982" s="497"/>
    </row>
    <row r="983" spans="1:12">
      <c r="A983" s="5"/>
      <c r="B983" s="1247"/>
      <c r="C983" s="1245">
        <v>560</v>
      </c>
      <c r="D983" s="1248" t="s">
        <v>911</v>
      </c>
      <c r="E983" s="624">
        <v>957</v>
      </c>
      <c r="F983" s="633">
        <f t="shared" si="183"/>
        <v>937</v>
      </c>
      <c r="G983" s="1529">
        <v>0</v>
      </c>
      <c r="H983" s="1530">
        <v>0</v>
      </c>
      <c r="I983" s="1530">
        <v>0</v>
      </c>
      <c r="J983" s="550">
        <v>937</v>
      </c>
      <c r="K983" s="1566">
        <f t="shared" si="180"/>
        <v>1</v>
      </c>
      <c r="L983" s="497"/>
    </row>
    <row r="984" spans="1:12">
      <c r="A984" s="5"/>
      <c r="B984" s="1247"/>
      <c r="C984" s="1245">
        <v>580</v>
      </c>
      <c r="D984" s="1246" t="s">
        <v>912</v>
      </c>
      <c r="E984" s="624">
        <v>652</v>
      </c>
      <c r="F984" s="633">
        <f t="shared" si="183"/>
        <v>603</v>
      </c>
      <c r="G984" s="1529">
        <v>0</v>
      </c>
      <c r="H984" s="1530">
        <v>0</v>
      </c>
      <c r="I984" s="1530">
        <v>0</v>
      </c>
      <c r="J984" s="550">
        <v>603</v>
      </c>
      <c r="K984" s="1566">
        <f t="shared" si="180"/>
        <v>1</v>
      </c>
      <c r="L984" s="497"/>
    </row>
    <row r="985" spans="1:12" ht="31.5" hidden="1">
      <c r="A985" s="5"/>
      <c r="B985" s="1236"/>
      <c r="C985" s="1238">
        <v>588</v>
      </c>
      <c r="D985" s="1241" t="s">
        <v>1474</v>
      </c>
      <c r="E985" s="624"/>
      <c r="F985" s="633">
        <f>G985+H985+I985+J985</f>
        <v>0</v>
      </c>
      <c r="G985" s="1529">
        <v>0</v>
      </c>
      <c r="H985" s="1530">
        <v>0</v>
      </c>
      <c r="I985" s="1530">
        <v>0</v>
      </c>
      <c r="J985" s="753">
        <v>0</v>
      </c>
      <c r="K985" s="1566" t="str">
        <f t="shared" si="180"/>
        <v/>
      </c>
      <c r="L985" s="497"/>
    </row>
    <row r="986" spans="1:12" ht="31.5" hidden="1">
      <c r="A986" s="8">
        <v>5</v>
      </c>
      <c r="B986" s="1236"/>
      <c r="C986" s="1249">
        <v>590</v>
      </c>
      <c r="D986" s="1250" t="s">
        <v>913</v>
      </c>
      <c r="E986" s="628"/>
      <c r="F986" s="632">
        <f t="shared" si="183"/>
        <v>0</v>
      </c>
      <c r="G986" s="557"/>
      <c r="H986" s="558"/>
      <c r="I986" s="558"/>
      <c r="J986" s="559"/>
      <c r="K986" s="1566" t="str">
        <f t="shared" si="180"/>
        <v/>
      </c>
      <c r="L986" s="497"/>
    </row>
    <row r="987" spans="1:12" hidden="1">
      <c r="A987" s="9">
        <v>10</v>
      </c>
      <c r="B987" s="1230">
        <v>800</v>
      </c>
      <c r="C987" s="2200" t="s">
        <v>1046</v>
      </c>
      <c r="D987" s="2201"/>
      <c r="E987" s="1547"/>
      <c r="F987" s="466">
        <f t="shared" si="183"/>
        <v>0</v>
      </c>
      <c r="G987" s="1344"/>
      <c r="H987" s="1345"/>
      <c r="I987" s="1345"/>
      <c r="J987" s="1346"/>
      <c r="K987" s="1566" t="str">
        <f t="shared" si="180"/>
        <v/>
      </c>
      <c r="L987" s="497"/>
    </row>
    <row r="988" spans="1:12" hidden="1">
      <c r="A988" s="9">
        <v>15</v>
      </c>
      <c r="B988" s="1230">
        <v>1000</v>
      </c>
      <c r="C988" s="2202" t="s">
        <v>915</v>
      </c>
      <c r="D988" s="2202"/>
      <c r="E988" s="465">
        <f t="shared" ref="E988:J988" si="184">SUM(E989:E1005)</f>
        <v>0</v>
      </c>
      <c r="F988" s="466">
        <f t="shared" si="184"/>
        <v>0</v>
      </c>
      <c r="G988" s="578">
        <f t="shared" si="184"/>
        <v>0</v>
      </c>
      <c r="H988" s="579">
        <f t="shared" si="184"/>
        <v>0</v>
      </c>
      <c r="I988" s="579">
        <f t="shared" si="184"/>
        <v>0</v>
      </c>
      <c r="J988" s="580">
        <f t="shared" si="184"/>
        <v>0</v>
      </c>
      <c r="K988" s="1566" t="str">
        <f t="shared" si="180"/>
        <v/>
      </c>
      <c r="L988" s="497"/>
    </row>
    <row r="989" spans="1:12" hidden="1">
      <c r="A989" s="8">
        <v>35</v>
      </c>
      <c r="B989" s="1237"/>
      <c r="C989" s="1232">
        <v>1011</v>
      </c>
      <c r="D989" s="1251" t="s">
        <v>916</v>
      </c>
      <c r="E989" s="622"/>
      <c r="F989" s="631">
        <f t="shared" ref="F989:F1005" si="185">G989+H989+I989+J989</f>
        <v>0</v>
      </c>
      <c r="G989" s="545"/>
      <c r="H989" s="546"/>
      <c r="I989" s="546"/>
      <c r="J989" s="547"/>
      <c r="K989" s="1566" t="str">
        <f t="shared" si="180"/>
        <v/>
      </c>
      <c r="L989" s="497"/>
    </row>
    <row r="990" spans="1:12" hidden="1">
      <c r="A990" s="9">
        <v>40</v>
      </c>
      <c r="B990" s="1237"/>
      <c r="C990" s="1238">
        <v>1012</v>
      </c>
      <c r="D990" s="1239" t="s">
        <v>917</v>
      </c>
      <c r="E990" s="624"/>
      <c r="F990" s="633">
        <f t="shared" si="185"/>
        <v>0</v>
      </c>
      <c r="G990" s="548"/>
      <c r="H990" s="549"/>
      <c r="I990" s="549"/>
      <c r="J990" s="550"/>
      <c r="K990" s="1566" t="str">
        <f t="shared" si="180"/>
        <v/>
      </c>
      <c r="L990" s="497"/>
    </row>
    <row r="991" spans="1:12" hidden="1">
      <c r="A991" s="9">
        <v>45</v>
      </c>
      <c r="B991" s="1237"/>
      <c r="C991" s="1238">
        <v>1013</v>
      </c>
      <c r="D991" s="1239" t="s">
        <v>918</v>
      </c>
      <c r="E991" s="624"/>
      <c r="F991" s="633">
        <f t="shared" si="185"/>
        <v>0</v>
      </c>
      <c r="G991" s="548"/>
      <c r="H991" s="549"/>
      <c r="I991" s="549"/>
      <c r="J991" s="550"/>
      <c r="K991" s="1566" t="str">
        <f t="shared" si="180"/>
        <v/>
      </c>
      <c r="L991" s="497"/>
    </row>
    <row r="992" spans="1:12" hidden="1">
      <c r="A992" s="9">
        <v>50</v>
      </c>
      <c r="B992" s="1237"/>
      <c r="C992" s="1238">
        <v>1014</v>
      </c>
      <c r="D992" s="1239" t="s">
        <v>919</v>
      </c>
      <c r="E992" s="624"/>
      <c r="F992" s="633">
        <f t="shared" si="185"/>
        <v>0</v>
      </c>
      <c r="G992" s="548"/>
      <c r="H992" s="549"/>
      <c r="I992" s="549"/>
      <c r="J992" s="550"/>
      <c r="K992" s="1566" t="str">
        <f t="shared" si="180"/>
        <v/>
      </c>
      <c r="L992" s="497"/>
    </row>
    <row r="993" spans="1:12" hidden="1">
      <c r="A993" s="9">
        <v>55</v>
      </c>
      <c r="B993" s="1237"/>
      <c r="C993" s="1238">
        <v>1015</v>
      </c>
      <c r="D993" s="1239" t="s">
        <v>920</v>
      </c>
      <c r="E993" s="624"/>
      <c r="F993" s="633">
        <f t="shared" si="185"/>
        <v>0</v>
      </c>
      <c r="G993" s="548"/>
      <c r="H993" s="549"/>
      <c r="I993" s="549"/>
      <c r="J993" s="550"/>
      <c r="K993" s="1566" t="str">
        <f t="shared" si="180"/>
        <v/>
      </c>
      <c r="L993" s="497"/>
    </row>
    <row r="994" spans="1:12" hidden="1">
      <c r="A994" s="9">
        <v>60</v>
      </c>
      <c r="B994" s="1237"/>
      <c r="C994" s="1252">
        <v>1016</v>
      </c>
      <c r="D994" s="1253" t="s">
        <v>921</v>
      </c>
      <c r="E994" s="626"/>
      <c r="F994" s="634">
        <f t="shared" si="185"/>
        <v>0</v>
      </c>
      <c r="G994" s="612"/>
      <c r="H994" s="613"/>
      <c r="I994" s="613"/>
      <c r="J994" s="614"/>
      <c r="K994" s="1566" t="str">
        <f t="shared" si="180"/>
        <v/>
      </c>
      <c r="L994" s="497"/>
    </row>
    <row r="995" spans="1:12" hidden="1">
      <c r="A995" s="8">
        <v>65</v>
      </c>
      <c r="B995" s="1231"/>
      <c r="C995" s="1254">
        <v>1020</v>
      </c>
      <c r="D995" s="1255" t="s">
        <v>922</v>
      </c>
      <c r="E995" s="1548"/>
      <c r="F995" s="636">
        <f t="shared" si="185"/>
        <v>0</v>
      </c>
      <c r="G995" s="554"/>
      <c r="H995" s="555"/>
      <c r="I995" s="555"/>
      <c r="J995" s="556"/>
      <c r="K995" s="1566" t="str">
        <f t="shared" si="180"/>
        <v/>
      </c>
      <c r="L995" s="497"/>
    </row>
    <row r="996" spans="1:12" hidden="1">
      <c r="A996" s="9">
        <v>70</v>
      </c>
      <c r="B996" s="1237"/>
      <c r="C996" s="1256">
        <v>1030</v>
      </c>
      <c r="D996" s="1257" t="s">
        <v>923</v>
      </c>
      <c r="E996" s="1549"/>
      <c r="F996" s="638">
        <f t="shared" si="185"/>
        <v>0</v>
      </c>
      <c r="G996" s="551"/>
      <c r="H996" s="552"/>
      <c r="I996" s="552"/>
      <c r="J996" s="553"/>
      <c r="K996" s="1566" t="str">
        <f t="shared" si="180"/>
        <v/>
      </c>
      <c r="L996" s="497"/>
    </row>
    <row r="997" spans="1:12" hidden="1">
      <c r="A997" s="9">
        <v>75</v>
      </c>
      <c r="B997" s="1237"/>
      <c r="C997" s="1254">
        <v>1051</v>
      </c>
      <c r="D997" s="1258" t="s">
        <v>924</v>
      </c>
      <c r="E997" s="1548"/>
      <c r="F997" s="636">
        <f t="shared" si="185"/>
        <v>0</v>
      </c>
      <c r="G997" s="554"/>
      <c r="H997" s="555"/>
      <c r="I997" s="555"/>
      <c r="J997" s="556"/>
      <c r="K997" s="1566" t="str">
        <f t="shared" si="180"/>
        <v/>
      </c>
      <c r="L997" s="497"/>
    </row>
    <row r="998" spans="1:12" hidden="1">
      <c r="A998" s="9">
        <v>80</v>
      </c>
      <c r="B998" s="1237"/>
      <c r="C998" s="1238">
        <v>1052</v>
      </c>
      <c r="D998" s="1239" t="s">
        <v>925</v>
      </c>
      <c r="E998" s="624"/>
      <c r="F998" s="633">
        <f t="shared" si="185"/>
        <v>0</v>
      </c>
      <c r="G998" s="548"/>
      <c r="H998" s="549"/>
      <c r="I998" s="549"/>
      <c r="J998" s="550"/>
      <c r="K998" s="1566" t="str">
        <f t="shared" si="180"/>
        <v/>
      </c>
      <c r="L998" s="497"/>
    </row>
    <row r="999" spans="1:12" hidden="1">
      <c r="A999" s="9">
        <v>80</v>
      </c>
      <c r="B999" s="1237"/>
      <c r="C999" s="1256">
        <v>1053</v>
      </c>
      <c r="D999" s="1257" t="s">
        <v>1347</v>
      </c>
      <c r="E999" s="1549"/>
      <c r="F999" s="638">
        <f t="shared" si="185"/>
        <v>0</v>
      </c>
      <c r="G999" s="551"/>
      <c r="H999" s="552"/>
      <c r="I999" s="552"/>
      <c r="J999" s="553"/>
      <c r="K999" s="1566" t="str">
        <f t="shared" si="180"/>
        <v/>
      </c>
      <c r="L999" s="497"/>
    </row>
    <row r="1000" spans="1:12" hidden="1">
      <c r="A1000" s="9">
        <v>85</v>
      </c>
      <c r="B1000" s="1237"/>
      <c r="C1000" s="1254">
        <v>1062</v>
      </c>
      <c r="D1000" s="1255" t="s">
        <v>926</v>
      </c>
      <c r="E1000" s="1548"/>
      <c r="F1000" s="636">
        <f t="shared" si="185"/>
        <v>0</v>
      </c>
      <c r="G1000" s="554"/>
      <c r="H1000" s="555"/>
      <c r="I1000" s="555"/>
      <c r="J1000" s="556"/>
      <c r="K1000" s="1566" t="str">
        <f t="shared" si="180"/>
        <v/>
      </c>
      <c r="L1000" s="497"/>
    </row>
    <row r="1001" spans="1:12" hidden="1">
      <c r="A1001" s="9">
        <v>90</v>
      </c>
      <c r="B1001" s="1237"/>
      <c r="C1001" s="1256">
        <v>1063</v>
      </c>
      <c r="D1001" s="1259" t="s">
        <v>1304</v>
      </c>
      <c r="E1001" s="1549"/>
      <c r="F1001" s="638">
        <f t="shared" si="185"/>
        <v>0</v>
      </c>
      <c r="G1001" s="551"/>
      <c r="H1001" s="552"/>
      <c r="I1001" s="552"/>
      <c r="J1001" s="553"/>
      <c r="K1001" s="1566" t="str">
        <f t="shared" si="180"/>
        <v/>
      </c>
      <c r="L1001" s="497"/>
    </row>
    <row r="1002" spans="1:12" hidden="1">
      <c r="A1002" s="9">
        <v>90</v>
      </c>
      <c r="B1002" s="1237"/>
      <c r="C1002" s="1260">
        <v>1069</v>
      </c>
      <c r="D1002" s="1261" t="s">
        <v>927</v>
      </c>
      <c r="E1002" s="1550"/>
      <c r="F1002" s="640">
        <f t="shared" si="185"/>
        <v>0</v>
      </c>
      <c r="G1002" s="737"/>
      <c r="H1002" s="738"/>
      <c r="I1002" s="738"/>
      <c r="J1002" s="702"/>
      <c r="K1002" s="1566" t="str">
        <f t="shared" si="180"/>
        <v/>
      </c>
      <c r="L1002" s="497"/>
    </row>
    <row r="1003" spans="1:12" hidden="1">
      <c r="A1003" s="8">
        <v>115</v>
      </c>
      <c r="B1003" s="1231"/>
      <c r="C1003" s="1254">
        <v>1091</v>
      </c>
      <c r="D1003" s="1258" t="s">
        <v>1348</v>
      </c>
      <c r="E1003" s="1548"/>
      <c r="F1003" s="636">
        <f t="shared" si="185"/>
        <v>0</v>
      </c>
      <c r="G1003" s="554"/>
      <c r="H1003" s="555"/>
      <c r="I1003" s="555"/>
      <c r="J1003" s="556"/>
      <c r="K1003" s="1566" t="str">
        <f t="shared" si="180"/>
        <v/>
      </c>
      <c r="L1003" s="497"/>
    </row>
    <row r="1004" spans="1:12" hidden="1">
      <c r="A1004" s="8">
        <v>125</v>
      </c>
      <c r="B1004" s="1237"/>
      <c r="C1004" s="1238">
        <v>1092</v>
      </c>
      <c r="D1004" s="1239" t="s">
        <v>1110</v>
      </c>
      <c r="E1004" s="624"/>
      <c r="F1004" s="633">
        <f t="shared" si="185"/>
        <v>0</v>
      </c>
      <c r="G1004" s="548"/>
      <c r="H1004" s="549"/>
      <c r="I1004" s="549"/>
      <c r="J1004" s="550"/>
      <c r="K1004" s="1566" t="str">
        <f t="shared" si="180"/>
        <v/>
      </c>
      <c r="L1004" s="497"/>
    </row>
    <row r="1005" spans="1:12" hidden="1">
      <c r="A1005" s="9">
        <v>130</v>
      </c>
      <c r="B1005" s="1237"/>
      <c r="C1005" s="1234">
        <v>1098</v>
      </c>
      <c r="D1005" s="1262" t="s">
        <v>928</v>
      </c>
      <c r="E1005" s="628"/>
      <c r="F1005" s="632">
        <f t="shared" si="185"/>
        <v>0</v>
      </c>
      <c r="G1005" s="557"/>
      <c r="H1005" s="558"/>
      <c r="I1005" s="558"/>
      <c r="J1005" s="559"/>
      <c r="K1005" s="1566" t="str">
        <f t="shared" si="180"/>
        <v/>
      </c>
      <c r="L1005" s="497"/>
    </row>
    <row r="1006" spans="1:12" hidden="1">
      <c r="A1006" s="9">
        <v>135</v>
      </c>
      <c r="B1006" s="1230">
        <v>1900</v>
      </c>
      <c r="C1006" s="2196" t="s">
        <v>580</v>
      </c>
      <c r="D1006" s="2196"/>
      <c r="E1006" s="465">
        <f t="shared" ref="E1006:J1006" si="186">SUM(E1007:E1009)</f>
        <v>0</v>
      </c>
      <c r="F1006" s="466">
        <f t="shared" si="186"/>
        <v>0</v>
      </c>
      <c r="G1006" s="578">
        <f t="shared" si="186"/>
        <v>0</v>
      </c>
      <c r="H1006" s="579">
        <f t="shared" si="186"/>
        <v>0</v>
      </c>
      <c r="I1006" s="579">
        <f t="shared" si="186"/>
        <v>0</v>
      </c>
      <c r="J1006" s="580">
        <f t="shared" si="186"/>
        <v>0</v>
      </c>
      <c r="K1006" s="1566" t="str">
        <f t="shared" si="180"/>
        <v/>
      </c>
      <c r="L1006" s="497"/>
    </row>
    <row r="1007" spans="1:12" ht="31.5" hidden="1">
      <c r="A1007" s="9">
        <v>140</v>
      </c>
      <c r="B1007" s="1237"/>
      <c r="C1007" s="1232">
        <v>1901</v>
      </c>
      <c r="D1007" s="1263" t="s">
        <v>581</v>
      </c>
      <c r="E1007" s="622"/>
      <c r="F1007" s="631">
        <f>G1007+H1007+I1007+J1007</f>
        <v>0</v>
      </c>
      <c r="G1007" s="545"/>
      <c r="H1007" s="546"/>
      <c r="I1007" s="546"/>
      <c r="J1007" s="547"/>
      <c r="K1007" s="1566" t="str">
        <f t="shared" si="180"/>
        <v/>
      </c>
      <c r="L1007" s="497"/>
    </row>
    <row r="1008" spans="1:12" ht="31.5" hidden="1">
      <c r="A1008" s="9">
        <v>145</v>
      </c>
      <c r="B1008" s="1264"/>
      <c r="C1008" s="1238">
        <v>1981</v>
      </c>
      <c r="D1008" s="1265" t="s">
        <v>582</v>
      </c>
      <c r="E1008" s="624"/>
      <c r="F1008" s="633">
        <f>G1008+H1008+I1008+J1008</f>
        <v>0</v>
      </c>
      <c r="G1008" s="548"/>
      <c r="H1008" s="549"/>
      <c r="I1008" s="549"/>
      <c r="J1008" s="550"/>
      <c r="K1008" s="1566" t="str">
        <f t="shared" si="180"/>
        <v/>
      </c>
      <c r="L1008" s="497"/>
    </row>
    <row r="1009" spans="1:12" ht="31.5" hidden="1">
      <c r="A1009" s="9">
        <v>150</v>
      </c>
      <c r="B1009" s="1237"/>
      <c r="C1009" s="1234">
        <v>1991</v>
      </c>
      <c r="D1009" s="1266" t="s">
        <v>583</v>
      </c>
      <c r="E1009" s="628"/>
      <c r="F1009" s="632">
        <f>G1009+H1009+I1009+J1009</f>
        <v>0</v>
      </c>
      <c r="G1009" s="557"/>
      <c r="H1009" s="558"/>
      <c r="I1009" s="558"/>
      <c r="J1009" s="559"/>
      <c r="K1009" s="1566" t="str">
        <f t="shared" si="180"/>
        <v/>
      </c>
      <c r="L1009" s="497"/>
    </row>
    <row r="1010" spans="1:12" hidden="1">
      <c r="A1010" s="9">
        <v>155</v>
      </c>
      <c r="B1010" s="1230">
        <v>2100</v>
      </c>
      <c r="C1010" s="2196" t="s">
        <v>1094</v>
      </c>
      <c r="D1010" s="2196"/>
      <c r="E1010" s="465">
        <f t="shared" ref="E1010:J1010" si="187">SUM(E1011:E1015)</f>
        <v>0</v>
      </c>
      <c r="F1010" s="466">
        <f t="shared" si="187"/>
        <v>0</v>
      </c>
      <c r="G1010" s="578">
        <f t="shared" si="187"/>
        <v>0</v>
      </c>
      <c r="H1010" s="579">
        <f t="shared" si="187"/>
        <v>0</v>
      </c>
      <c r="I1010" s="579">
        <f t="shared" si="187"/>
        <v>0</v>
      </c>
      <c r="J1010" s="580">
        <f t="shared" si="187"/>
        <v>0</v>
      </c>
      <c r="K1010" s="1566" t="str">
        <f t="shared" si="180"/>
        <v/>
      </c>
      <c r="L1010" s="497"/>
    </row>
    <row r="1011" spans="1:12" hidden="1">
      <c r="A1011" s="9">
        <v>160</v>
      </c>
      <c r="B1011" s="1237"/>
      <c r="C1011" s="1232">
        <v>2110</v>
      </c>
      <c r="D1011" s="1267" t="s">
        <v>929</v>
      </c>
      <c r="E1011" s="622"/>
      <c r="F1011" s="631">
        <f>G1011+H1011+I1011+J1011</f>
        <v>0</v>
      </c>
      <c r="G1011" s="545"/>
      <c r="H1011" s="546"/>
      <c r="I1011" s="546"/>
      <c r="J1011" s="547"/>
      <c r="K1011" s="1566" t="str">
        <f t="shared" si="180"/>
        <v/>
      </c>
      <c r="L1011" s="497"/>
    </row>
    <row r="1012" spans="1:12" hidden="1">
      <c r="A1012" s="9">
        <v>165</v>
      </c>
      <c r="B1012" s="1264"/>
      <c r="C1012" s="1238">
        <v>2120</v>
      </c>
      <c r="D1012" s="1241" t="s">
        <v>930</v>
      </c>
      <c r="E1012" s="624"/>
      <c r="F1012" s="633">
        <f>G1012+H1012+I1012+J1012</f>
        <v>0</v>
      </c>
      <c r="G1012" s="548"/>
      <c r="H1012" s="549"/>
      <c r="I1012" s="549"/>
      <c r="J1012" s="550"/>
      <c r="K1012" s="1566" t="str">
        <f t="shared" si="180"/>
        <v/>
      </c>
      <c r="L1012" s="497"/>
    </row>
    <row r="1013" spans="1:12" hidden="1">
      <c r="A1013" s="9">
        <v>175</v>
      </c>
      <c r="B1013" s="1264"/>
      <c r="C1013" s="1238">
        <v>2125</v>
      </c>
      <c r="D1013" s="1241" t="s">
        <v>1047</v>
      </c>
      <c r="E1013" s="624"/>
      <c r="F1013" s="633">
        <f>G1013+H1013+I1013+J1013</f>
        <v>0</v>
      </c>
      <c r="G1013" s="548"/>
      <c r="H1013" s="549"/>
      <c r="I1013" s="1530">
        <v>0</v>
      </c>
      <c r="J1013" s="550"/>
      <c r="K1013" s="1566" t="str">
        <f t="shared" si="180"/>
        <v/>
      </c>
      <c r="L1013" s="497"/>
    </row>
    <row r="1014" spans="1:12" hidden="1">
      <c r="A1014" s="9">
        <v>180</v>
      </c>
      <c r="B1014" s="1236"/>
      <c r="C1014" s="1238">
        <v>2140</v>
      </c>
      <c r="D1014" s="1241" t="s">
        <v>932</v>
      </c>
      <c r="E1014" s="624"/>
      <c r="F1014" s="633">
        <f>G1014+H1014+I1014+J1014</f>
        <v>0</v>
      </c>
      <c r="G1014" s="548"/>
      <c r="H1014" s="549"/>
      <c r="I1014" s="1530">
        <v>0</v>
      </c>
      <c r="J1014" s="550"/>
      <c r="K1014" s="1566" t="str">
        <f t="shared" si="180"/>
        <v/>
      </c>
      <c r="L1014" s="497"/>
    </row>
    <row r="1015" spans="1:12" hidden="1">
      <c r="A1015" s="9">
        <v>185</v>
      </c>
      <c r="B1015" s="1237"/>
      <c r="C1015" s="1234">
        <v>2190</v>
      </c>
      <c r="D1015" s="1268" t="s">
        <v>933</v>
      </c>
      <c r="E1015" s="628"/>
      <c r="F1015" s="632">
        <f>G1015+H1015+I1015+J1015</f>
        <v>0</v>
      </c>
      <c r="G1015" s="557"/>
      <c r="H1015" s="558"/>
      <c r="I1015" s="1532">
        <v>0</v>
      </c>
      <c r="J1015" s="559"/>
      <c r="K1015" s="1566" t="str">
        <f t="shared" si="180"/>
        <v/>
      </c>
      <c r="L1015" s="497"/>
    </row>
    <row r="1016" spans="1:12" hidden="1">
      <c r="A1016" s="9">
        <v>190</v>
      </c>
      <c r="B1016" s="1230">
        <v>2200</v>
      </c>
      <c r="C1016" s="2196" t="s">
        <v>934</v>
      </c>
      <c r="D1016" s="2196"/>
      <c r="E1016" s="465">
        <f t="shared" ref="E1016:J1016" si="188">SUM(E1017:E1018)</f>
        <v>0</v>
      </c>
      <c r="F1016" s="466">
        <f t="shared" si="188"/>
        <v>0</v>
      </c>
      <c r="G1016" s="578">
        <f t="shared" si="188"/>
        <v>0</v>
      </c>
      <c r="H1016" s="579">
        <f t="shared" si="188"/>
        <v>0</v>
      </c>
      <c r="I1016" s="579">
        <f t="shared" si="188"/>
        <v>0</v>
      </c>
      <c r="J1016" s="580">
        <f t="shared" si="188"/>
        <v>0</v>
      </c>
      <c r="K1016" s="1566" t="str">
        <f t="shared" si="180"/>
        <v/>
      </c>
      <c r="L1016" s="497"/>
    </row>
    <row r="1017" spans="1:12" hidden="1">
      <c r="A1017" s="9">
        <v>200</v>
      </c>
      <c r="B1017" s="1237"/>
      <c r="C1017" s="1232">
        <v>2221</v>
      </c>
      <c r="D1017" s="1233" t="s">
        <v>1287</v>
      </c>
      <c r="E1017" s="622"/>
      <c r="F1017" s="631">
        <f t="shared" ref="F1017:F1022" si="189">G1017+H1017+I1017+J1017</f>
        <v>0</v>
      </c>
      <c r="G1017" s="545"/>
      <c r="H1017" s="546"/>
      <c r="I1017" s="546"/>
      <c r="J1017" s="547"/>
      <c r="K1017" s="1566" t="str">
        <f t="shared" si="180"/>
        <v/>
      </c>
      <c r="L1017" s="497"/>
    </row>
    <row r="1018" spans="1:12" hidden="1">
      <c r="A1018" s="9">
        <v>200</v>
      </c>
      <c r="B1018" s="1237"/>
      <c r="C1018" s="1234">
        <v>2224</v>
      </c>
      <c r="D1018" s="1235" t="s">
        <v>935</v>
      </c>
      <c r="E1018" s="628"/>
      <c r="F1018" s="632">
        <f t="shared" si="189"/>
        <v>0</v>
      </c>
      <c r="G1018" s="557"/>
      <c r="H1018" s="558"/>
      <c r="I1018" s="558"/>
      <c r="J1018" s="559"/>
      <c r="K1018" s="1566" t="str">
        <f t="shared" si="180"/>
        <v/>
      </c>
      <c r="L1018" s="497"/>
    </row>
    <row r="1019" spans="1:12" hidden="1">
      <c r="A1019" s="9">
        <v>205</v>
      </c>
      <c r="B1019" s="1230">
        <v>2500</v>
      </c>
      <c r="C1019" s="2196" t="s">
        <v>936</v>
      </c>
      <c r="D1019" s="2203"/>
      <c r="E1019" s="1547"/>
      <c r="F1019" s="466">
        <f t="shared" si="189"/>
        <v>0</v>
      </c>
      <c r="G1019" s="1344"/>
      <c r="H1019" s="1345"/>
      <c r="I1019" s="1345"/>
      <c r="J1019" s="1346"/>
      <c r="K1019" s="1566" t="str">
        <f t="shared" si="180"/>
        <v/>
      </c>
      <c r="L1019" s="497"/>
    </row>
    <row r="1020" spans="1:12" hidden="1">
      <c r="A1020" s="9">
        <v>210</v>
      </c>
      <c r="B1020" s="1230">
        <v>2600</v>
      </c>
      <c r="C1020" s="2198" t="s">
        <v>937</v>
      </c>
      <c r="D1020" s="2199"/>
      <c r="E1020" s="1547"/>
      <c r="F1020" s="466">
        <f t="shared" si="189"/>
        <v>0</v>
      </c>
      <c r="G1020" s="1344"/>
      <c r="H1020" s="1345"/>
      <c r="I1020" s="1345"/>
      <c r="J1020" s="1346"/>
      <c r="K1020" s="1566" t="str">
        <f t="shared" si="180"/>
        <v/>
      </c>
      <c r="L1020" s="497"/>
    </row>
    <row r="1021" spans="1:12" hidden="1">
      <c r="A1021" s="9">
        <v>215</v>
      </c>
      <c r="B1021" s="1230">
        <v>2700</v>
      </c>
      <c r="C1021" s="2198" t="s">
        <v>938</v>
      </c>
      <c r="D1021" s="2199"/>
      <c r="E1021" s="1547"/>
      <c r="F1021" s="466">
        <f t="shared" si="189"/>
        <v>0</v>
      </c>
      <c r="G1021" s="1344"/>
      <c r="H1021" s="1345"/>
      <c r="I1021" s="1345"/>
      <c r="J1021" s="1346"/>
      <c r="K1021" s="1566" t="str">
        <f t="shared" si="180"/>
        <v/>
      </c>
      <c r="L1021" s="497"/>
    </row>
    <row r="1022" spans="1:12" hidden="1">
      <c r="A1022" s="8">
        <v>220</v>
      </c>
      <c r="B1022" s="1230">
        <v>2800</v>
      </c>
      <c r="C1022" s="2198" t="s">
        <v>1761</v>
      </c>
      <c r="D1022" s="2199"/>
      <c r="E1022" s="1547"/>
      <c r="F1022" s="466">
        <f t="shared" si="189"/>
        <v>0</v>
      </c>
      <c r="G1022" s="1344"/>
      <c r="H1022" s="1345"/>
      <c r="I1022" s="1345"/>
      <c r="J1022" s="1346"/>
      <c r="K1022" s="1566" t="str">
        <f t="shared" si="180"/>
        <v/>
      </c>
      <c r="L1022" s="497"/>
    </row>
    <row r="1023" spans="1:12" ht="36" hidden="1" customHeight="1">
      <c r="A1023" s="9">
        <v>225</v>
      </c>
      <c r="B1023" s="1230">
        <v>2900</v>
      </c>
      <c r="C1023" s="2196" t="s">
        <v>939</v>
      </c>
      <c r="D1023" s="2196"/>
      <c r="E1023" s="465">
        <f t="shared" ref="E1023:J1023" si="190">SUM(E1024:E1031)</f>
        <v>0</v>
      </c>
      <c r="F1023" s="466">
        <f t="shared" si="190"/>
        <v>0</v>
      </c>
      <c r="G1023" s="578">
        <f t="shared" si="190"/>
        <v>0</v>
      </c>
      <c r="H1023" s="579">
        <f t="shared" si="190"/>
        <v>0</v>
      </c>
      <c r="I1023" s="579">
        <f t="shared" si="190"/>
        <v>0</v>
      </c>
      <c r="J1023" s="580">
        <f t="shared" si="190"/>
        <v>0</v>
      </c>
      <c r="K1023" s="1566" t="str">
        <f t="shared" si="180"/>
        <v/>
      </c>
      <c r="L1023" s="497"/>
    </row>
    <row r="1024" spans="1:12" hidden="1">
      <c r="A1024" s="9">
        <v>230</v>
      </c>
      <c r="B1024" s="1269"/>
      <c r="C1024" s="1232">
        <v>2910</v>
      </c>
      <c r="D1024" s="1270" t="s">
        <v>2179</v>
      </c>
      <c r="E1024" s="622"/>
      <c r="F1024" s="631">
        <f t="shared" ref="F1024:F1031" si="191">G1024+H1024+I1024+J1024</f>
        <v>0</v>
      </c>
      <c r="G1024" s="545"/>
      <c r="H1024" s="546"/>
      <c r="I1024" s="546"/>
      <c r="J1024" s="547"/>
      <c r="K1024" s="1566" t="str">
        <f t="shared" si="180"/>
        <v/>
      </c>
      <c r="L1024" s="497"/>
    </row>
    <row r="1025" spans="1:12" hidden="1">
      <c r="A1025" s="9">
        <v>245</v>
      </c>
      <c r="B1025" s="1269"/>
      <c r="C1025" s="1256">
        <v>2920</v>
      </c>
      <c r="D1025" s="1271" t="s">
        <v>2178</v>
      </c>
      <c r="E1025" s="1549"/>
      <c r="F1025" s="638">
        <f>G1025+H1025+I1025+J1025</f>
        <v>0</v>
      </c>
      <c r="G1025" s="551"/>
      <c r="H1025" s="552"/>
      <c r="I1025" s="552"/>
      <c r="J1025" s="553"/>
      <c r="K1025" s="1566" t="str">
        <f t="shared" si="180"/>
        <v/>
      </c>
      <c r="L1025" s="497"/>
    </row>
    <row r="1026" spans="1:12" ht="31.5" hidden="1">
      <c r="A1026" s="8">
        <v>220</v>
      </c>
      <c r="B1026" s="1269"/>
      <c r="C1026" s="1256">
        <v>2969</v>
      </c>
      <c r="D1026" s="1271" t="s">
        <v>940</v>
      </c>
      <c r="E1026" s="1549"/>
      <c r="F1026" s="638">
        <f t="shared" si="191"/>
        <v>0</v>
      </c>
      <c r="G1026" s="551"/>
      <c r="H1026" s="552"/>
      <c r="I1026" s="552"/>
      <c r="J1026" s="553"/>
      <c r="K1026" s="1566" t="str">
        <f t="shared" si="180"/>
        <v/>
      </c>
      <c r="L1026" s="497"/>
    </row>
    <row r="1027" spans="1:12" ht="31.5" hidden="1">
      <c r="A1027" s="9">
        <v>225</v>
      </c>
      <c r="B1027" s="1269"/>
      <c r="C1027" s="1272">
        <v>2970</v>
      </c>
      <c r="D1027" s="1273" t="s">
        <v>941</v>
      </c>
      <c r="E1027" s="1551"/>
      <c r="F1027" s="642">
        <f t="shared" si="191"/>
        <v>0</v>
      </c>
      <c r="G1027" s="745"/>
      <c r="H1027" s="746"/>
      <c r="I1027" s="746"/>
      <c r="J1027" s="721"/>
      <c r="K1027" s="1566" t="str">
        <f t="shared" si="180"/>
        <v/>
      </c>
      <c r="L1027" s="497"/>
    </row>
    <row r="1028" spans="1:12" hidden="1">
      <c r="A1028" s="9">
        <v>230</v>
      </c>
      <c r="B1028" s="1269"/>
      <c r="C1028" s="1260">
        <v>2989</v>
      </c>
      <c r="D1028" s="1274" t="s">
        <v>942</v>
      </c>
      <c r="E1028" s="1550"/>
      <c r="F1028" s="640">
        <f t="shared" si="191"/>
        <v>0</v>
      </c>
      <c r="G1028" s="737"/>
      <c r="H1028" s="738"/>
      <c r="I1028" s="738"/>
      <c r="J1028" s="702"/>
      <c r="K1028" s="1566" t="str">
        <f t="shared" si="180"/>
        <v/>
      </c>
      <c r="L1028" s="497"/>
    </row>
    <row r="1029" spans="1:12" ht="31.5" hidden="1">
      <c r="A1029" s="9">
        <v>235</v>
      </c>
      <c r="B1029" s="1237"/>
      <c r="C1029" s="1254">
        <v>2990</v>
      </c>
      <c r="D1029" s="1275" t="s">
        <v>2180</v>
      </c>
      <c r="E1029" s="1548"/>
      <c r="F1029" s="636">
        <f>G1029+H1029+I1029+J1029</f>
        <v>0</v>
      </c>
      <c r="G1029" s="554"/>
      <c r="H1029" s="555"/>
      <c r="I1029" s="555"/>
      <c r="J1029" s="556"/>
      <c r="K1029" s="1566" t="str">
        <f t="shared" si="180"/>
        <v/>
      </c>
      <c r="L1029" s="497"/>
    </row>
    <row r="1030" spans="1:12" hidden="1">
      <c r="A1030" s="9">
        <v>240</v>
      </c>
      <c r="B1030" s="1237"/>
      <c r="C1030" s="1254">
        <v>2991</v>
      </c>
      <c r="D1030" s="1275" t="s">
        <v>943</v>
      </c>
      <c r="E1030" s="1548"/>
      <c r="F1030" s="636">
        <f t="shared" si="191"/>
        <v>0</v>
      </c>
      <c r="G1030" s="554"/>
      <c r="H1030" s="555"/>
      <c r="I1030" s="555"/>
      <c r="J1030" s="556"/>
      <c r="K1030" s="1566" t="str">
        <f t="shared" si="180"/>
        <v/>
      </c>
      <c r="L1030" s="497"/>
    </row>
    <row r="1031" spans="1:12" hidden="1">
      <c r="A1031" s="9">
        <v>245</v>
      </c>
      <c r="B1031" s="1237"/>
      <c r="C1031" s="1234">
        <v>2992</v>
      </c>
      <c r="D1031" s="1276" t="s">
        <v>944</v>
      </c>
      <c r="E1031" s="628"/>
      <c r="F1031" s="632">
        <f t="shared" si="191"/>
        <v>0</v>
      </c>
      <c r="G1031" s="557"/>
      <c r="H1031" s="558"/>
      <c r="I1031" s="558"/>
      <c r="J1031" s="559"/>
      <c r="K1031" s="1566" t="str">
        <f t="shared" si="180"/>
        <v/>
      </c>
      <c r="L1031" s="497"/>
    </row>
    <row r="1032" spans="1:12" hidden="1">
      <c r="A1032" s="8">
        <v>250</v>
      </c>
      <c r="B1032" s="1230">
        <v>3300</v>
      </c>
      <c r="C1032" s="1277" t="s">
        <v>945</v>
      </c>
      <c r="D1032" s="2012"/>
      <c r="E1032" s="465">
        <f t="shared" ref="E1032:J1032" si="192">SUM(E1033:E1038)</f>
        <v>0</v>
      </c>
      <c r="F1032" s="466">
        <f t="shared" si="192"/>
        <v>0</v>
      </c>
      <c r="G1032" s="578">
        <f t="shared" si="192"/>
        <v>0</v>
      </c>
      <c r="H1032" s="579">
        <f t="shared" si="192"/>
        <v>0</v>
      </c>
      <c r="I1032" s="579">
        <f t="shared" si="192"/>
        <v>0</v>
      </c>
      <c r="J1032" s="580">
        <f t="shared" si="192"/>
        <v>0</v>
      </c>
      <c r="K1032" s="1566" t="str">
        <f t="shared" si="180"/>
        <v/>
      </c>
      <c r="L1032" s="497"/>
    </row>
    <row r="1033" spans="1:12" hidden="1">
      <c r="A1033" s="9">
        <v>255</v>
      </c>
      <c r="B1033" s="1236"/>
      <c r="C1033" s="1232">
        <v>3301</v>
      </c>
      <c r="D1033" s="1278" t="s">
        <v>946</v>
      </c>
      <c r="E1033" s="622"/>
      <c r="F1033" s="631">
        <f t="shared" ref="F1033:F1041" si="193">G1033+H1033+I1033+J1033</f>
        <v>0</v>
      </c>
      <c r="G1033" s="545"/>
      <c r="H1033" s="546"/>
      <c r="I1033" s="1528">
        <v>0</v>
      </c>
      <c r="J1033" s="752">
        <v>0</v>
      </c>
      <c r="K1033" s="1566" t="str">
        <f t="shared" si="180"/>
        <v/>
      </c>
      <c r="L1033" s="497"/>
    </row>
    <row r="1034" spans="1:12" hidden="1">
      <c r="A1034" s="9">
        <v>265</v>
      </c>
      <c r="B1034" s="1236"/>
      <c r="C1034" s="1238">
        <v>3302</v>
      </c>
      <c r="D1034" s="1279" t="s">
        <v>1048</v>
      </c>
      <c r="E1034" s="624"/>
      <c r="F1034" s="633">
        <f t="shared" si="193"/>
        <v>0</v>
      </c>
      <c r="G1034" s="548"/>
      <c r="H1034" s="549"/>
      <c r="I1034" s="1530">
        <v>0</v>
      </c>
      <c r="J1034" s="753">
        <v>0</v>
      </c>
      <c r="K1034" s="1566" t="str">
        <f t="shared" si="180"/>
        <v/>
      </c>
      <c r="L1034" s="497"/>
    </row>
    <row r="1035" spans="1:12" hidden="1">
      <c r="A1035" s="8">
        <v>270</v>
      </c>
      <c r="B1035" s="1236"/>
      <c r="C1035" s="1238">
        <v>3303</v>
      </c>
      <c r="D1035" s="1279" t="s">
        <v>947</v>
      </c>
      <c r="E1035" s="624"/>
      <c r="F1035" s="633">
        <f t="shared" si="193"/>
        <v>0</v>
      </c>
      <c r="G1035" s="548"/>
      <c r="H1035" s="549"/>
      <c r="I1035" s="1530">
        <v>0</v>
      </c>
      <c r="J1035" s="753">
        <v>0</v>
      </c>
      <c r="K1035" s="1566" t="str">
        <f t="shared" si="180"/>
        <v/>
      </c>
      <c r="L1035" s="497"/>
    </row>
    <row r="1036" spans="1:12" hidden="1">
      <c r="A1036" s="8">
        <v>290</v>
      </c>
      <c r="B1036" s="1236"/>
      <c r="C1036" s="1238">
        <v>3304</v>
      </c>
      <c r="D1036" s="1279" t="s">
        <v>948</v>
      </c>
      <c r="E1036" s="624"/>
      <c r="F1036" s="633">
        <f t="shared" si="193"/>
        <v>0</v>
      </c>
      <c r="G1036" s="548"/>
      <c r="H1036" s="549"/>
      <c r="I1036" s="1530">
        <v>0</v>
      </c>
      <c r="J1036" s="753">
        <v>0</v>
      </c>
      <c r="K1036" s="1566" t="str">
        <f t="shared" si="180"/>
        <v/>
      </c>
      <c r="L1036" s="497"/>
    </row>
    <row r="1037" spans="1:12" hidden="1">
      <c r="A1037" s="17">
        <v>320</v>
      </c>
      <c r="B1037" s="1236"/>
      <c r="C1037" s="1238">
        <v>3305</v>
      </c>
      <c r="D1037" s="1279" t="s">
        <v>949</v>
      </c>
      <c r="E1037" s="624"/>
      <c r="F1037" s="633">
        <f t="shared" si="193"/>
        <v>0</v>
      </c>
      <c r="G1037" s="548"/>
      <c r="H1037" s="549"/>
      <c r="I1037" s="1530">
        <v>0</v>
      </c>
      <c r="J1037" s="753">
        <v>0</v>
      </c>
      <c r="K1037" s="1566" t="str">
        <f t="shared" si="180"/>
        <v/>
      </c>
      <c r="L1037" s="497"/>
    </row>
    <row r="1038" spans="1:12" ht="31.5" hidden="1">
      <c r="A1038" s="8">
        <v>330</v>
      </c>
      <c r="B1038" s="1236"/>
      <c r="C1038" s="1234">
        <v>3306</v>
      </c>
      <c r="D1038" s="1280" t="s">
        <v>1762</v>
      </c>
      <c r="E1038" s="628"/>
      <c r="F1038" s="632">
        <f t="shared" si="193"/>
        <v>0</v>
      </c>
      <c r="G1038" s="557"/>
      <c r="H1038" s="558"/>
      <c r="I1038" s="1532">
        <v>0</v>
      </c>
      <c r="J1038" s="1537">
        <v>0</v>
      </c>
      <c r="K1038" s="1566" t="str">
        <f t="shared" si="180"/>
        <v/>
      </c>
      <c r="L1038" s="497"/>
    </row>
    <row r="1039" spans="1:12" hidden="1">
      <c r="A1039" s="8">
        <v>350</v>
      </c>
      <c r="B1039" s="1230">
        <v>3900</v>
      </c>
      <c r="C1039" s="2196" t="s">
        <v>950</v>
      </c>
      <c r="D1039" s="2196"/>
      <c r="E1039" s="1547"/>
      <c r="F1039" s="466">
        <f t="shared" si="193"/>
        <v>0</v>
      </c>
      <c r="G1039" s="1344"/>
      <c r="H1039" s="1345"/>
      <c r="I1039" s="1345"/>
      <c r="J1039" s="1346"/>
      <c r="K1039" s="1566" t="str">
        <f t="shared" ref="K1039:K1086" si="194">(IF($E1039&lt;&gt;0,$K$2,IF($F1039&lt;&gt;0,$K$2,IF($G1039&lt;&gt;0,$K$2,IF($H1039&lt;&gt;0,$K$2,IF($I1039&lt;&gt;0,$K$2,IF($J1039&lt;&gt;0,$K$2,"")))))))</f>
        <v/>
      </c>
      <c r="L1039" s="497"/>
    </row>
    <row r="1040" spans="1:12" hidden="1">
      <c r="A1040" s="9">
        <v>355</v>
      </c>
      <c r="B1040" s="1230">
        <v>4000</v>
      </c>
      <c r="C1040" s="2196" t="s">
        <v>951</v>
      </c>
      <c r="D1040" s="2196"/>
      <c r="E1040" s="1547"/>
      <c r="F1040" s="466">
        <f t="shared" si="193"/>
        <v>0</v>
      </c>
      <c r="G1040" s="1344"/>
      <c r="H1040" s="1345"/>
      <c r="I1040" s="1345"/>
      <c r="J1040" s="1346"/>
      <c r="K1040" s="1566" t="str">
        <f t="shared" si="194"/>
        <v/>
      </c>
      <c r="L1040" s="497"/>
    </row>
    <row r="1041" spans="1:12" hidden="1">
      <c r="A1041" s="9">
        <v>375</v>
      </c>
      <c r="B1041" s="1230">
        <v>4100</v>
      </c>
      <c r="C1041" s="2196" t="s">
        <v>952</v>
      </c>
      <c r="D1041" s="2196"/>
      <c r="E1041" s="1547"/>
      <c r="F1041" s="466">
        <f t="shared" si="193"/>
        <v>0</v>
      </c>
      <c r="G1041" s="1344"/>
      <c r="H1041" s="1345"/>
      <c r="I1041" s="1345"/>
      <c r="J1041" s="1346"/>
      <c r="K1041" s="1566" t="str">
        <f t="shared" si="194"/>
        <v/>
      </c>
      <c r="L1041" s="497"/>
    </row>
    <row r="1042" spans="1:12" hidden="1">
      <c r="A1042" s="9">
        <v>375</v>
      </c>
      <c r="B1042" s="1230">
        <v>4200</v>
      </c>
      <c r="C1042" s="2196" t="s">
        <v>953</v>
      </c>
      <c r="D1042" s="2196"/>
      <c r="E1042" s="465">
        <f t="shared" ref="E1042:J1042" si="195">SUM(E1043:E1048)</f>
        <v>0</v>
      </c>
      <c r="F1042" s="466">
        <f t="shared" si="195"/>
        <v>0</v>
      </c>
      <c r="G1042" s="578">
        <f t="shared" si="195"/>
        <v>0</v>
      </c>
      <c r="H1042" s="579">
        <f t="shared" si="195"/>
        <v>0</v>
      </c>
      <c r="I1042" s="579">
        <f t="shared" si="195"/>
        <v>0</v>
      </c>
      <c r="J1042" s="580">
        <f t="shared" si="195"/>
        <v>0</v>
      </c>
      <c r="K1042" s="1566" t="str">
        <f t="shared" si="194"/>
        <v/>
      </c>
      <c r="L1042" s="497"/>
    </row>
    <row r="1043" spans="1:12" hidden="1">
      <c r="A1043" s="9">
        <v>380</v>
      </c>
      <c r="B1043" s="1281"/>
      <c r="C1043" s="1232">
        <v>4201</v>
      </c>
      <c r="D1043" s="1233" t="s">
        <v>954</v>
      </c>
      <c r="E1043" s="622"/>
      <c r="F1043" s="631">
        <f t="shared" ref="F1043:F1048" si="196">G1043+H1043+I1043+J1043</f>
        <v>0</v>
      </c>
      <c r="G1043" s="545"/>
      <c r="H1043" s="546"/>
      <c r="I1043" s="546"/>
      <c r="J1043" s="547"/>
      <c r="K1043" s="1566" t="str">
        <f t="shared" si="194"/>
        <v/>
      </c>
      <c r="L1043" s="497"/>
    </row>
    <row r="1044" spans="1:12" hidden="1">
      <c r="A1044" s="9">
        <v>385</v>
      </c>
      <c r="B1044" s="1281"/>
      <c r="C1044" s="1238">
        <v>4202</v>
      </c>
      <c r="D1044" s="1282" t="s">
        <v>955</v>
      </c>
      <c r="E1044" s="624"/>
      <c r="F1044" s="633">
        <f t="shared" si="196"/>
        <v>0</v>
      </c>
      <c r="G1044" s="548"/>
      <c r="H1044" s="549"/>
      <c r="I1044" s="549"/>
      <c r="J1044" s="550"/>
      <c r="K1044" s="1566" t="str">
        <f t="shared" si="194"/>
        <v/>
      </c>
      <c r="L1044" s="497"/>
    </row>
    <row r="1045" spans="1:12" hidden="1">
      <c r="A1045" s="9">
        <v>390</v>
      </c>
      <c r="B1045" s="1281"/>
      <c r="C1045" s="1238">
        <v>4214</v>
      </c>
      <c r="D1045" s="1282" t="s">
        <v>956</v>
      </c>
      <c r="E1045" s="624"/>
      <c r="F1045" s="633">
        <f t="shared" si="196"/>
        <v>0</v>
      </c>
      <c r="G1045" s="548"/>
      <c r="H1045" s="549"/>
      <c r="I1045" s="549"/>
      <c r="J1045" s="550"/>
      <c r="K1045" s="1566" t="str">
        <f t="shared" si="194"/>
        <v/>
      </c>
      <c r="L1045" s="497"/>
    </row>
    <row r="1046" spans="1:12" hidden="1">
      <c r="A1046" s="9">
        <v>390</v>
      </c>
      <c r="B1046" s="1281"/>
      <c r="C1046" s="1238">
        <v>4217</v>
      </c>
      <c r="D1046" s="1282" t="s">
        <v>957</v>
      </c>
      <c r="E1046" s="624"/>
      <c r="F1046" s="633">
        <f t="shared" si="196"/>
        <v>0</v>
      </c>
      <c r="G1046" s="548"/>
      <c r="H1046" s="549"/>
      <c r="I1046" s="549"/>
      <c r="J1046" s="550"/>
      <c r="K1046" s="1566" t="str">
        <f t="shared" si="194"/>
        <v/>
      </c>
      <c r="L1046" s="497"/>
    </row>
    <row r="1047" spans="1:12" hidden="1">
      <c r="A1047" s="9">
        <v>395</v>
      </c>
      <c r="B1047" s="1281"/>
      <c r="C1047" s="1238">
        <v>4218</v>
      </c>
      <c r="D1047" s="1239" t="s">
        <v>958</v>
      </c>
      <c r="E1047" s="624"/>
      <c r="F1047" s="633">
        <f t="shared" si="196"/>
        <v>0</v>
      </c>
      <c r="G1047" s="548"/>
      <c r="H1047" s="549"/>
      <c r="I1047" s="549"/>
      <c r="J1047" s="550"/>
      <c r="K1047" s="1566" t="str">
        <f t="shared" si="194"/>
        <v/>
      </c>
      <c r="L1047" s="497"/>
    </row>
    <row r="1048" spans="1:12" hidden="1">
      <c r="A1048" s="467">
        <v>397</v>
      </c>
      <c r="B1048" s="1281"/>
      <c r="C1048" s="1234">
        <v>4219</v>
      </c>
      <c r="D1048" s="1266" t="s">
        <v>959</v>
      </c>
      <c r="E1048" s="628"/>
      <c r="F1048" s="632">
        <f t="shared" si="196"/>
        <v>0</v>
      </c>
      <c r="G1048" s="557"/>
      <c r="H1048" s="558"/>
      <c r="I1048" s="558"/>
      <c r="J1048" s="559"/>
      <c r="K1048" s="1566" t="str">
        <f t="shared" si="194"/>
        <v/>
      </c>
      <c r="L1048" s="497"/>
    </row>
    <row r="1049" spans="1:12" hidden="1">
      <c r="A1049" s="7">
        <v>398</v>
      </c>
      <c r="B1049" s="1230">
        <v>4300</v>
      </c>
      <c r="C1049" s="2196" t="s">
        <v>1766</v>
      </c>
      <c r="D1049" s="2196"/>
      <c r="E1049" s="465">
        <f t="shared" ref="E1049:J1049" si="197">SUM(E1050:E1052)</f>
        <v>0</v>
      </c>
      <c r="F1049" s="466">
        <f t="shared" si="197"/>
        <v>0</v>
      </c>
      <c r="G1049" s="578">
        <f t="shared" si="197"/>
        <v>0</v>
      </c>
      <c r="H1049" s="579">
        <f t="shared" si="197"/>
        <v>0</v>
      </c>
      <c r="I1049" s="579">
        <f t="shared" si="197"/>
        <v>0</v>
      </c>
      <c r="J1049" s="580">
        <f t="shared" si="197"/>
        <v>0</v>
      </c>
      <c r="K1049" s="1566" t="str">
        <f t="shared" si="194"/>
        <v/>
      </c>
      <c r="L1049" s="497"/>
    </row>
    <row r="1050" spans="1:12" hidden="1">
      <c r="A1050" s="7">
        <v>399</v>
      </c>
      <c r="B1050" s="1281"/>
      <c r="C1050" s="1232">
        <v>4301</v>
      </c>
      <c r="D1050" s="1251" t="s">
        <v>960</v>
      </c>
      <c r="E1050" s="622"/>
      <c r="F1050" s="631">
        <f t="shared" ref="F1050:F1055" si="198">G1050+H1050+I1050+J1050</f>
        <v>0</v>
      </c>
      <c r="G1050" s="545"/>
      <c r="H1050" s="546"/>
      <c r="I1050" s="546"/>
      <c r="J1050" s="547"/>
      <c r="K1050" s="1566" t="str">
        <f t="shared" si="194"/>
        <v/>
      </c>
      <c r="L1050" s="497"/>
    </row>
    <row r="1051" spans="1:12" hidden="1">
      <c r="A1051" s="7">
        <v>400</v>
      </c>
      <c r="B1051" s="1281"/>
      <c r="C1051" s="1238">
        <v>4302</v>
      </c>
      <c r="D1051" s="1282" t="s">
        <v>1049</v>
      </c>
      <c r="E1051" s="624"/>
      <c r="F1051" s="633">
        <f t="shared" si="198"/>
        <v>0</v>
      </c>
      <c r="G1051" s="548"/>
      <c r="H1051" s="549"/>
      <c r="I1051" s="549"/>
      <c r="J1051" s="550"/>
      <c r="K1051" s="1566" t="str">
        <f t="shared" si="194"/>
        <v/>
      </c>
      <c r="L1051" s="497"/>
    </row>
    <row r="1052" spans="1:12" hidden="1">
      <c r="A1052" s="7">
        <v>401</v>
      </c>
      <c r="B1052" s="1281"/>
      <c r="C1052" s="1234">
        <v>4309</v>
      </c>
      <c r="D1052" s="1242" t="s">
        <v>962</v>
      </c>
      <c r="E1052" s="628"/>
      <c r="F1052" s="632">
        <f t="shared" si="198"/>
        <v>0</v>
      </c>
      <c r="G1052" s="557"/>
      <c r="H1052" s="558"/>
      <c r="I1052" s="558"/>
      <c r="J1052" s="559"/>
      <c r="K1052" s="1566" t="str">
        <f t="shared" si="194"/>
        <v/>
      </c>
      <c r="L1052" s="497"/>
    </row>
    <row r="1053" spans="1:12" hidden="1">
      <c r="A1053" s="7">
        <v>402</v>
      </c>
      <c r="B1053" s="1230">
        <v>4400</v>
      </c>
      <c r="C1053" s="2196" t="s">
        <v>1763</v>
      </c>
      <c r="D1053" s="2196"/>
      <c r="E1053" s="1547"/>
      <c r="F1053" s="466">
        <f t="shared" si="198"/>
        <v>0</v>
      </c>
      <c r="G1053" s="1344"/>
      <c r="H1053" s="1345"/>
      <c r="I1053" s="1345"/>
      <c r="J1053" s="1346"/>
      <c r="K1053" s="1566" t="str">
        <f t="shared" si="194"/>
        <v/>
      </c>
      <c r="L1053" s="497"/>
    </row>
    <row r="1054" spans="1:12" hidden="1">
      <c r="A1054" s="18">
        <v>404</v>
      </c>
      <c r="B1054" s="1230">
        <v>4500</v>
      </c>
      <c r="C1054" s="2196" t="s">
        <v>1764</v>
      </c>
      <c r="D1054" s="2196"/>
      <c r="E1054" s="1547"/>
      <c r="F1054" s="466">
        <f t="shared" si="198"/>
        <v>0</v>
      </c>
      <c r="G1054" s="1344"/>
      <c r="H1054" s="1345"/>
      <c r="I1054" s="1345"/>
      <c r="J1054" s="1346"/>
      <c r="K1054" s="1566" t="str">
        <f t="shared" si="194"/>
        <v/>
      </c>
      <c r="L1054" s="497"/>
    </row>
    <row r="1055" spans="1:12" hidden="1">
      <c r="A1055" s="18">
        <v>404</v>
      </c>
      <c r="B1055" s="1230">
        <v>4600</v>
      </c>
      <c r="C1055" s="2198" t="s">
        <v>963</v>
      </c>
      <c r="D1055" s="2199"/>
      <c r="E1055" s="1547"/>
      <c r="F1055" s="466">
        <f t="shared" si="198"/>
        <v>0</v>
      </c>
      <c r="G1055" s="1344"/>
      <c r="H1055" s="1345"/>
      <c r="I1055" s="1345"/>
      <c r="J1055" s="1346"/>
      <c r="K1055" s="1566" t="str">
        <f t="shared" si="194"/>
        <v/>
      </c>
      <c r="L1055" s="497"/>
    </row>
    <row r="1056" spans="1:12" hidden="1">
      <c r="A1056" s="8">
        <v>440</v>
      </c>
      <c r="B1056" s="1230">
        <v>4900</v>
      </c>
      <c r="C1056" s="2196" t="s">
        <v>584</v>
      </c>
      <c r="D1056" s="2196"/>
      <c r="E1056" s="465">
        <f t="shared" ref="E1056:J1056" si="199">+E1057+E1058</f>
        <v>0</v>
      </c>
      <c r="F1056" s="466">
        <f t="shared" si="199"/>
        <v>0</v>
      </c>
      <c r="G1056" s="578">
        <f t="shared" si="199"/>
        <v>0</v>
      </c>
      <c r="H1056" s="579">
        <f t="shared" si="199"/>
        <v>0</v>
      </c>
      <c r="I1056" s="579">
        <f t="shared" si="199"/>
        <v>0</v>
      </c>
      <c r="J1056" s="580">
        <f t="shared" si="199"/>
        <v>0</v>
      </c>
      <c r="K1056" s="1566" t="str">
        <f t="shared" si="194"/>
        <v/>
      </c>
      <c r="L1056" s="497"/>
    </row>
    <row r="1057" spans="1:12" hidden="1">
      <c r="A1057" s="8">
        <v>450</v>
      </c>
      <c r="B1057" s="1281"/>
      <c r="C1057" s="1232">
        <v>4901</v>
      </c>
      <c r="D1057" s="1283" t="s">
        <v>585</v>
      </c>
      <c r="E1057" s="622"/>
      <c r="F1057" s="631">
        <f>G1057+H1057+I1057+J1057</f>
        <v>0</v>
      </c>
      <c r="G1057" s="545"/>
      <c r="H1057" s="546"/>
      <c r="I1057" s="546"/>
      <c r="J1057" s="547"/>
      <c r="K1057" s="1566" t="str">
        <f t="shared" si="194"/>
        <v/>
      </c>
      <c r="L1057" s="497"/>
    </row>
    <row r="1058" spans="1:12" hidden="1">
      <c r="A1058" s="8">
        <v>495</v>
      </c>
      <c r="B1058" s="1281"/>
      <c r="C1058" s="1234">
        <v>4902</v>
      </c>
      <c r="D1058" s="1242" t="s">
        <v>586</v>
      </c>
      <c r="E1058" s="628"/>
      <c r="F1058" s="632">
        <f>G1058+H1058+I1058+J1058</f>
        <v>0</v>
      </c>
      <c r="G1058" s="557"/>
      <c r="H1058" s="558"/>
      <c r="I1058" s="558"/>
      <c r="J1058" s="559"/>
      <c r="K1058" s="1566" t="str">
        <f t="shared" si="194"/>
        <v/>
      </c>
      <c r="L1058" s="497"/>
    </row>
    <row r="1059" spans="1:12" hidden="1">
      <c r="A1059" s="9">
        <v>500</v>
      </c>
      <c r="B1059" s="1284">
        <v>5100</v>
      </c>
      <c r="C1059" s="2197" t="s">
        <v>964</v>
      </c>
      <c r="D1059" s="2197"/>
      <c r="E1059" s="1547"/>
      <c r="F1059" s="466">
        <f>G1059+H1059+I1059+J1059</f>
        <v>0</v>
      </c>
      <c r="G1059" s="1344"/>
      <c r="H1059" s="1345"/>
      <c r="I1059" s="1345"/>
      <c r="J1059" s="1346"/>
      <c r="K1059" s="1566" t="str">
        <f t="shared" si="194"/>
        <v/>
      </c>
      <c r="L1059" s="497"/>
    </row>
    <row r="1060" spans="1:12" hidden="1">
      <c r="A1060" s="9">
        <v>505</v>
      </c>
      <c r="B1060" s="1284">
        <v>5200</v>
      </c>
      <c r="C1060" s="2197" t="s">
        <v>965</v>
      </c>
      <c r="D1060" s="2197"/>
      <c r="E1060" s="465">
        <f t="shared" ref="E1060:J1060" si="200">SUM(E1061:E1067)</f>
        <v>0</v>
      </c>
      <c r="F1060" s="466">
        <f t="shared" si="200"/>
        <v>0</v>
      </c>
      <c r="G1060" s="578">
        <f t="shared" si="200"/>
        <v>0</v>
      </c>
      <c r="H1060" s="579">
        <f t="shared" si="200"/>
        <v>0</v>
      </c>
      <c r="I1060" s="579">
        <f t="shared" si="200"/>
        <v>0</v>
      </c>
      <c r="J1060" s="580">
        <f t="shared" si="200"/>
        <v>0</v>
      </c>
      <c r="K1060" s="1566" t="str">
        <f t="shared" si="194"/>
        <v/>
      </c>
      <c r="L1060" s="497"/>
    </row>
    <row r="1061" spans="1:12" hidden="1">
      <c r="A1061" s="9">
        <v>510</v>
      </c>
      <c r="B1061" s="1285"/>
      <c r="C1061" s="1286">
        <v>5201</v>
      </c>
      <c r="D1061" s="1287" t="s">
        <v>966</v>
      </c>
      <c r="E1061" s="622"/>
      <c r="F1061" s="631">
        <f t="shared" ref="F1061:F1067" si="201">G1061+H1061+I1061+J1061</f>
        <v>0</v>
      </c>
      <c r="G1061" s="545"/>
      <c r="H1061" s="546"/>
      <c r="I1061" s="546"/>
      <c r="J1061" s="547"/>
      <c r="K1061" s="1566" t="str">
        <f t="shared" si="194"/>
        <v/>
      </c>
      <c r="L1061" s="497"/>
    </row>
    <row r="1062" spans="1:12" hidden="1">
      <c r="A1062" s="9">
        <v>515</v>
      </c>
      <c r="B1062" s="1285"/>
      <c r="C1062" s="1288">
        <v>5202</v>
      </c>
      <c r="D1062" s="1289" t="s">
        <v>967</v>
      </c>
      <c r="E1062" s="624"/>
      <c r="F1062" s="633">
        <f t="shared" si="201"/>
        <v>0</v>
      </c>
      <c r="G1062" s="548"/>
      <c r="H1062" s="549"/>
      <c r="I1062" s="549"/>
      <c r="J1062" s="550"/>
      <c r="K1062" s="1566" t="str">
        <f t="shared" si="194"/>
        <v/>
      </c>
      <c r="L1062" s="497"/>
    </row>
    <row r="1063" spans="1:12" hidden="1">
      <c r="A1063" s="9">
        <v>520</v>
      </c>
      <c r="B1063" s="1285"/>
      <c r="C1063" s="1288">
        <v>5203</v>
      </c>
      <c r="D1063" s="1289" t="s">
        <v>266</v>
      </c>
      <c r="E1063" s="624"/>
      <c r="F1063" s="633">
        <f t="shared" si="201"/>
        <v>0</v>
      </c>
      <c r="G1063" s="548"/>
      <c r="H1063" s="549"/>
      <c r="I1063" s="549"/>
      <c r="J1063" s="550"/>
      <c r="K1063" s="1566" t="str">
        <f t="shared" si="194"/>
        <v/>
      </c>
      <c r="L1063" s="497"/>
    </row>
    <row r="1064" spans="1:12" hidden="1">
      <c r="A1064" s="9">
        <v>525</v>
      </c>
      <c r="B1064" s="1285"/>
      <c r="C1064" s="1288">
        <v>5204</v>
      </c>
      <c r="D1064" s="1289" t="s">
        <v>267</v>
      </c>
      <c r="E1064" s="624"/>
      <c r="F1064" s="633">
        <f t="shared" si="201"/>
        <v>0</v>
      </c>
      <c r="G1064" s="548"/>
      <c r="H1064" s="549"/>
      <c r="I1064" s="549"/>
      <c r="J1064" s="550"/>
      <c r="K1064" s="1566" t="str">
        <f t="shared" si="194"/>
        <v/>
      </c>
      <c r="L1064" s="497"/>
    </row>
    <row r="1065" spans="1:12" hidden="1">
      <c r="A1065" s="8">
        <v>635</v>
      </c>
      <c r="B1065" s="1285"/>
      <c r="C1065" s="1288">
        <v>5205</v>
      </c>
      <c r="D1065" s="1289" t="s">
        <v>268</v>
      </c>
      <c r="E1065" s="624"/>
      <c r="F1065" s="633">
        <f t="shared" si="201"/>
        <v>0</v>
      </c>
      <c r="G1065" s="548"/>
      <c r="H1065" s="549"/>
      <c r="I1065" s="549"/>
      <c r="J1065" s="550"/>
      <c r="K1065" s="1566" t="str">
        <f t="shared" si="194"/>
        <v/>
      </c>
      <c r="L1065" s="497"/>
    </row>
    <row r="1066" spans="1:12" hidden="1">
      <c r="A1066" s="9">
        <v>640</v>
      </c>
      <c r="B1066" s="1285"/>
      <c r="C1066" s="1288">
        <v>5206</v>
      </c>
      <c r="D1066" s="1289" t="s">
        <v>269</v>
      </c>
      <c r="E1066" s="624"/>
      <c r="F1066" s="633">
        <f t="shared" si="201"/>
        <v>0</v>
      </c>
      <c r="G1066" s="548"/>
      <c r="H1066" s="549"/>
      <c r="I1066" s="549"/>
      <c r="J1066" s="550"/>
      <c r="K1066" s="1566" t="str">
        <f t="shared" si="194"/>
        <v/>
      </c>
      <c r="L1066" s="497"/>
    </row>
    <row r="1067" spans="1:12" hidden="1">
      <c r="A1067" s="9">
        <v>645</v>
      </c>
      <c r="B1067" s="1285"/>
      <c r="C1067" s="1290">
        <v>5219</v>
      </c>
      <c r="D1067" s="1291" t="s">
        <v>270</v>
      </c>
      <c r="E1067" s="628"/>
      <c r="F1067" s="632">
        <f t="shared" si="201"/>
        <v>0</v>
      </c>
      <c r="G1067" s="557"/>
      <c r="H1067" s="558"/>
      <c r="I1067" s="558"/>
      <c r="J1067" s="559"/>
      <c r="K1067" s="1566" t="str">
        <f t="shared" si="194"/>
        <v/>
      </c>
      <c r="L1067" s="497"/>
    </row>
    <row r="1068" spans="1:12" hidden="1">
      <c r="A1068" s="9">
        <v>650</v>
      </c>
      <c r="B1068" s="1284">
        <v>5300</v>
      </c>
      <c r="C1068" s="2197" t="s">
        <v>271</v>
      </c>
      <c r="D1068" s="2197"/>
      <c r="E1068" s="465">
        <f t="shared" ref="E1068:J1068" si="202">SUM(E1069:E1070)</f>
        <v>0</v>
      </c>
      <c r="F1068" s="466">
        <f t="shared" si="202"/>
        <v>0</v>
      </c>
      <c r="G1068" s="578">
        <f t="shared" si="202"/>
        <v>0</v>
      </c>
      <c r="H1068" s="579">
        <f t="shared" si="202"/>
        <v>0</v>
      </c>
      <c r="I1068" s="579">
        <f t="shared" si="202"/>
        <v>0</v>
      </c>
      <c r="J1068" s="580">
        <f t="shared" si="202"/>
        <v>0</v>
      </c>
      <c r="K1068" s="1566" t="str">
        <f t="shared" si="194"/>
        <v/>
      </c>
      <c r="L1068" s="497"/>
    </row>
    <row r="1069" spans="1:12" hidden="1">
      <c r="A1069" s="8">
        <v>655</v>
      </c>
      <c r="B1069" s="1285"/>
      <c r="C1069" s="1286">
        <v>5301</v>
      </c>
      <c r="D1069" s="1287" t="s">
        <v>1288</v>
      </c>
      <c r="E1069" s="622"/>
      <c r="F1069" s="631">
        <f>G1069+H1069+I1069+J1069</f>
        <v>0</v>
      </c>
      <c r="G1069" s="545"/>
      <c r="H1069" s="546"/>
      <c r="I1069" s="546"/>
      <c r="J1069" s="547"/>
      <c r="K1069" s="1566" t="str">
        <f t="shared" si="194"/>
        <v/>
      </c>
      <c r="L1069" s="497"/>
    </row>
    <row r="1070" spans="1:12" hidden="1">
      <c r="A1070" s="8">
        <v>665</v>
      </c>
      <c r="B1070" s="1285"/>
      <c r="C1070" s="1290">
        <v>5309</v>
      </c>
      <c r="D1070" s="1291" t="s">
        <v>272</v>
      </c>
      <c r="E1070" s="628"/>
      <c r="F1070" s="632">
        <f>G1070+H1070+I1070+J1070</f>
        <v>0</v>
      </c>
      <c r="G1070" s="557"/>
      <c r="H1070" s="558"/>
      <c r="I1070" s="558"/>
      <c r="J1070" s="559"/>
      <c r="K1070" s="1566" t="str">
        <f t="shared" si="194"/>
        <v/>
      </c>
      <c r="L1070" s="497"/>
    </row>
    <row r="1071" spans="1:12" hidden="1">
      <c r="A1071" s="8">
        <v>675</v>
      </c>
      <c r="B1071" s="1284">
        <v>5400</v>
      </c>
      <c r="C1071" s="2197" t="s">
        <v>981</v>
      </c>
      <c r="D1071" s="2197"/>
      <c r="E1071" s="1547"/>
      <c r="F1071" s="466">
        <f>G1071+H1071+I1071+J1071</f>
        <v>0</v>
      </c>
      <c r="G1071" s="1344"/>
      <c r="H1071" s="1345"/>
      <c r="I1071" s="1345"/>
      <c r="J1071" s="1346"/>
      <c r="K1071" s="1566" t="str">
        <f t="shared" si="194"/>
        <v/>
      </c>
      <c r="L1071" s="497"/>
    </row>
    <row r="1072" spans="1:12" hidden="1">
      <c r="A1072" s="8">
        <v>685</v>
      </c>
      <c r="B1072" s="1230">
        <v>5500</v>
      </c>
      <c r="C1072" s="2196" t="s">
        <v>982</v>
      </c>
      <c r="D1072" s="2196"/>
      <c r="E1072" s="465">
        <f t="shared" ref="E1072:J1072" si="203">SUM(E1073:E1076)</f>
        <v>0</v>
      </c>
      <c r="F1072" s="466">
        <f t="shared" si="203"/>
        <v>0</v>
      </c>
      <c r="G1072" s="578">
        <f t="shared" si="203"/>
        <v>0</v>
      </c>
      <c r="H1072" s="579">
        <f t="shared" si="203"/>
        <v>0</v>
      </c>
      <c r="I1072" s="579">
        <f t="shared" si="203"/>
        <v>0</v>
      </c>
      <c r="J1072" s="580">
        <f t="shared" si="203"/>
        <v>0</v>
      </c>
      <c r="K1072" s="1566" t="str">
        <f t="shared" si="194"/>
        <v/>
      </c>
      <c r="L1072" s="497"/>
    </row>
    <row r="1073" spans="1:12" hidden="1">
      <c r="A1073" s="9">
        <v>690</v>
      </c>
      <c r="B1073" s="1281"/>
      <c r="C1073" s="1232">
        <v>5501</v>
      </c>
      <c r="D1073" s="1251" t="s">
        <v>983</v>
      </c>
      <c r="E1073" s="622"/>
      <c r="F1073" s="631">
        <f>G1073+H1073+I1073+J1073</f>
        <v>0</v>
      </c>
      <c r="G1073" s="545"/>
      <c r="H1073" s="546"/>
      <c r="I1073" s="546"/>
      <c r="J1073" s="547"/>
      <c r="K1073" s="1566" t="str">
        <f t="shared" si="194"/>
        <v/>
      </c>
      <c r="L1073" s="497"/>
    </row>
    <row r="1074" spans="1:12" hidden="1">
      <c r="A1074" s="9">
        <v>695</v>
      </c>
      <c r="B1074" s="1281"/>
      <c r="C1074" s="1238">
        <v>5502</v>
      </c>
      <c r="D1074" s="1239" t="s">
        <v>984</v>
      </c>
      <c r="E1074" s="624"/>
      <c r="F1074" s="633">
        <f>G1074+H1074+I1074+J1074</f>
        <v>0</v>
      </c>
      <c r="G1074" s="548"/>
      <c r="H1074" s="549"/>
      <c r="I1074" s="549"/>
      <c r="J1074" s="550"/>
      <c r="K1074" s="1566" t="str">
        <f t="shared" si="194"/>
        <v/>
      </c>
      <c r="L1074" s="497"/>
    </row>
    <row r="1075" spans="1:12" hidden="1">
      <c r="A1075" s="8">
        <v>700</v>
      </c>
      <c r="B1075" s="1281"/>
      <c r="C1075" s="1238">
        <v>5503</v>
      </c>
      <c r="D1075" s="1282" t="s">
        <v>985</v>
      </c>
      <c r="E1075" s="624"/>
      <c r="F1075" s="633">
        <f>G1075+H1075+I1075+J1075</f>
        <v>0</v>
      </c>
      <c r="G1075" s="548"/>
      <c r="H1075" s="549"/>
      <c r="I1075" s="549"/>
      <c r="J1075" s="550"/>
      <c r="K1075" s="1566" t="str">
        <f t="shared" si="194"/>
        <v/>
      </c>
      <c r="L1075" s="497"/>
    </row>
    <row r="1076" spans="1:12" hidden="1">
      <c r="A1076" s="8">
        <v>710</v>
      </c>
      <c r="B1076" s="1281"/>
      <c r="C1076" s="1234">
        <v>5504</v>
      </c>
      <c r="D1076" s="1262" t="s">
        <v>986</v>
      </c>
      <c r="E1076" s="628"/>
      <c r="F1076" s="632">
        <f>G1076+H1076+I1076+J1076</f>
        <v>0</v>
      </c>
      <c r="G1076" s="557"/>
      <c r="H1076" s="558"/>
      <c r="I1076" s="558"/>
      <c r="J1076" s="559"/>
      <c r="K1076" s="1566" t="str">
        <f t="shared" si="194"/>
        <v/>
      </c>
      <c r="L1076" s="497"/>
    </row>
    <row r="1077" spans="1:12" ht="36" hidden="1" customHeight="1">
      <c r="A1077" s="9">
        <v>715</v>
      </c>
      <c r="B1077" s="1284">
        <v>5700</v>
      </c>
      <c r="C1077" s="2184" t="s">
        <v>1349</v>
      </c>
      <c r="D1077" s="2185"/>
      <c r="E1077" s="465">
        <f t="shared" ref="E1077:J1077" si="204">SUM(E1078:E1080)</f>
        <v>0</v>
      </c>
      <c r="F1077" s="466">
        <f t="shared" si="204"/>
        <v>0</v>
      </c>
      <c r="G1077" s="578">
        <f t="shared" si="204"/>
        <v>0</v>
      </c>
      <c r="H1077" s="579">
        <f t="shared" si="204"/>
        <v>0</v>
      </c>
      <c r="I1077" s="579">
        <f t="shared" si="204"/>
        <v>0</v>
      </c>
      <c r="J1077" s="580">
        <f t="shared" si="204"/>
        <v>0</v>
      </c>
      <c r="K1077" s="1566" t="str">
        <f t="shared" si="194"/>
        <v/>
      </c>
      <c r="L1077" s="497"/>
    </row>
    <row r="1078" spans="1:12" hidden="1">
      <c r="A1078" s="9">
        <v>720</v>
      </c>
      <c r="B1078" s="1285"/>
      <c r="C1078" s="1286">
        <v>5701</v>
      </c>
      <c r="D1078" s="1287" t="s">
        <v>988</v>
      </c>
      <c r="E1078" s="622"/>
      <c r="F1078" s="631">
        <f>G1078+H1078+I1078+J1078</f>
        <v>0</v>
      </c>
      <c r="G1078" s="545"/>
      <c r="H1078" s="546"/>
      <c r="I1078" s="546"/>
      <c r="J1078" s="547"/>
      <c r="K1078" s="1566" t="str">
        <f t="shared" si="194"/>
        <v/>
      </c>
      <c r="L1078" s="497"/>
    </row>
    <row r="1079" spans="1:12" hidden="1">
      <c r="A1079" s="9">
        <v>725</v>
      </c>
      <c r="B1079" s="1285"/>
      <c r="C1079" s="1292">
        <v>5702</v>
      </c>
      <c r="D1079" s="1293" t="s">
        <v>989</v>
      </c>
      <c r="E1079" s="626"/>
      <c r="F1079" s="634">
        <f>G1079+H1079+I1079+J1079</f>
        <v>0</v>
      </c>
      <c r="G1079" s="612"/>
      <c r="H1079" s="613"/>
      <c r="I1079" s="613"/>
      <c r="J1079" s="614"/>
      <c r="K1079" s="1566" t="str">
        <f t="shared" si="194"/>
        <v/>
      </c>
      <c r="L1079" s="497"/>
    </row>
    <row r="1080" spans="1:12" hidden="1">
      <c r="A1080" s="9">
        <v>730</v>
      </c>
      <c r="B1080" s="1237"/>
      <c r="C1080" s="1294">
        <v>4071</v>
      </c>
      <c r="D1080" s="1295" t="s">
        <v>990</v>
      </c>
      <c r="E1080" s="1552"/>
      <c r="F1080" s="644">
        <f>G1080+H1080+I1080+J1080</f>
        <v>0</v>
      </c>
      <c r="G1080" s="747"/>
      <c r="H1080" s="1347"/>
      <c r="I1080" s="1347"/>
      <c r="J1080" s="1348"/>
      <c r="K1080" s="1566" t="str">
        <f t="shared" si="194"/>
        <v/>
      </c>
      <c r="L1080" s="497"/>
    </row>
    <row r="1081" spans="1:12" hidden="1">
      <c r="A1081" s="9">
        <v>735</v>
      </c>
      <c r="B1081" s="1296"/>
      <c r="C1081" s="1297"/>
      <c r="D1081" s="1298"/>
      <c r="E1081" s="1567"/>
      <c r="F1081" s="764"/>
      <c r="G1081" s="764"/>
      <c r="H1081" s="764"/>
      <c r="I1081" s="764"/>
      <c r="J1081" s="765"/>
      <c r="K1081" s="1566" t="str">
        <f t="shared" si="194"/>
        <v/>
      </c>
      <c r="L1081" s="497"/>
    </row>
    <row r="1082" spans="1:12" hidden="1">
      <c r="A1082" s="9">
        <v>740</v>
      </c>
      <c r="B1082" s="1299">
        <v>98</v>
      </c>
      <c r="C1082" s="2186" t="s">
        <v>991</v>
      </c>
      <c r="D1082" s="2187"/>
      <c r="E1082" s="1553"/>
      <c r="F1082" s="778">
        <f>G1082+H1082+I1082+J1082</f>
        <v>0</v>
      </c>
      <c r="G1082" s="771">
        <v>0</v>
      </c>
      <c r="H1082" s="772">
        <v>0</v>
      </c>
      <c r="I1082" s="772">
        <v>0</v>
      </c>
      <c r="J1082" s="773">
        <v>0</v>
      </c>
      <c r="K1082" s="1566" t="str">
        <f t="shared" si="194"/>
        <v/>
      </c>
      <c r="L1082" s="497"/>
    </row>
    <row r="1083" spans="1:12" hidden="1">
      <c r="A1083" s="9">
        <v>745</v>
      </c>
      <c r="B1083" s="1300"/>
      <c r="C1083" s="1301"/>
      <c r="D1083" s="1302"/>
      <c r="E1083" s="384"/>
      <c r="F1083" s="384"/>
      <c r="G1083" s="384"/>
      <c r="H1083" s="384"/>
      <c r="I1083" s="384"/>
      <c r="J1083" s="385"/>
      <c r="K1083" s="1566" t="str">
        <f t="shared" si="194"/>
        <v/>
      </c>
      <c r="L1083" s="497"/>
    </row>
    <row r="1084" spans="1:12" hidden="1">
      <c r="A1084" s="8">
        <v>750</v>
      </c>
      <c r="B1084" s="1303"/>
      <c r="C1084" s="1157"/>
      <c r="D1084" s="1298"/>
      <c r="E1084" s="386"/>
      <c r="F1084" s="386"/>
      <c r="G1084" s="386"/>
      <c r="H1084" s="386"/>
      <c r="I1084" s="386"/>
      <c r="J1084" s="387"/>
      <c r="K1084" s="1566" t="str">
        <f t="shared" si="194"/>
        <v/>
      </c>
      <c r="L1084" s="497"/>
    </row>
    <row r="1085" spans="1:12" hidden="1">
      <c r="A1085" s="9">
        <v>755</v>
      </c>
      <c r="B1085" s="1304"/>
      <c r="C1085" s="1305"/>
      <c r="D1085" s="1298"/>
      <c r="E1085" s="386"/>
      <c r="F1085" s="386"/>
      <c r="G1085" s="386"/>
      <c r="H1085" s="386"/>
      <c r="I1085" s="386"/>
      <c r="J1085" s="387"/>
      <c r="K1085" s="1566" t="str">
        <f t="shared" si="194"/>
        <v/>
      </c>
      <c r="L1085" s="497"/>
    </row>
    <row r="1086" spans="1:12" ht="16.5" thickBot="1">
      <c r="A1086" s="9">
        <v>760</v>
      </c>
      <c r="B1086" s="1306"/>
      <c r="C1086" s="1306" t="s">
        <v>499</v>
      </c>
      <c r="D1086" s="1307">
        <f>+B1086</f>
        <v>0</v>
      </c>
      <c r="E1086" s="479">
        <f t="shared" ref="E1086:J1086" si="205">SUM(E970,E973,E979,E987,E988,E1006,E1010,E1016,E1019,E1020,E1021,E1022,E1023,E1032,E1039,E1040,E1041,E1042,E1049,E1053,E1054,E1055,E1056,E1059,E1060,E1068,E1071,E1072,E1077)+E1082</f>
        <v>25883</v>
      </c>
      <c r="F1086" s="480">
        <f t="shared" si="205"/>
        <v>25440</v>
      </c>
      <c r="G1086" s="761">
        <f t="shared" si="205"/>
        <v>16818</v>
      </c>
      <c r="H1086" s="762">
        <f t="shared" si="205"/>
        <v>0</v>
      </c>
      <c r="I1086" s="762">
        <f t="shared" si="205"/>
        <v>0</v>
      </c>
      <c r="J1086" s="763">
        <f t="shared" si="205"/>
        <v>8622</v>
      </c>
      <c r="K1086" s="1566">
        <f t="shared" si="194"/>
        <v>1</v>
      </c>
      <c r="L1086" s="1560" t="str">
        <f>LEFT(C967,1)</f>
        <v>2</v>
      </c>
    </row>
    <row r="1087" spans="1:12" ht="16.5" thickTop="1">
      <c r="A1087" s="8">
        <v>765</v>
      </c>
      <c r="B1087" s="1308"/>
      <c r="C1087" s="1309"/>
      <c r="D1087" s="1160"/>
      <c r="E1087" s="779"/>
      <c r="F1087" s="779"/>
      <c r="G1087" s="779"/>
      <c r="H1087" s="779"/>
      <c r="I1087" s="779"/>
      <c r="J1087" s="779"/>
      <c r="K1087" s="4">
        <f>K1086</f>
        <v>1</v>
      </c>
      <c r="L1087" s="496"/>
    </row>
    <row r="1088" spans="1:12">
      <c r="A1088" s="8">
        <v>775</v>
      </c>
      <c r="B1088" s="1219"/>
      <c r="C1088" s="1310"/>
      <c r="D1088" s="1311"/>
      <c r="E1088" s="780"/>
      <c r="F1088" s="780"/>
      <c r="G1088" s="780"/>
      <c r="H1088" s="780"/>
      <c r="I1088" s="780"/>
      <c r="J1088" s="780"/>
      <c r="K1088" s="4">
        <f>K1086</f>
        <v>1</v>
      </c>
      <c r="L1088" s="496"/>
    </row>
    <row r="1089" spans="1:12" hidden="1">
      <c r="A1089" s="9">
        <v>780</v>
      </c>
      <c r="B1089" s="779"/>
      <c r="C1089" s="1157"/>
      <c r="D1089" s="1183"/>
      <c r="E1089" s="780"/>
      <c r="F1089" s="780"/>
      <c r="G1089" s="780"/>
      <c r="H1089" s="780"/>
      <c r="I1089" s="780"/>
      <c r="J1089" s="780"/>
      <c r="K1089" s="1954" t="str">
        <f>(IF(SUM(K1100:K1121)&lt;&gt;0,$K$2,""))</f>
        <v/>
      </c>
      <c r="L1089" s="496"/>
    </row>
    <row r="1090" spans="1:12" hidden="1">
      <c r="A1090" s="9">
        <v>785</v>
      </c>
      <c r="B1090" s="2188" t="str">
        <f>$B$7</f>
        <v>ОТЧЕТНИ ДАННИ ПО ЕБК ЗА ИЗПЪЛНЕНИЕТО НА БЮДЖЕТА</v>
      </c>
      <c r="C1090" s="2189"/>
      <c r="D1090" s="2189"/>
      <c r="E1090" s="780"/>
      <c r="F1090" s="780"/>
      <c r="G1090" s="780"/>
      <c r="H1090" s="780"/>
      <c r="I1090" s="780"/>
      <c r="J1090" s="780"/>
      <c r="K1090" s="1954" t="str">
        <f>(IF(SUM(K1100:K1121)&lt;&gt;0,$K$2,""))</f>
        <v/>
      </c>
      <c r="L1090" s="496"/>
    </row>
    <row r="1091" spans="1:12" hidden="1">
      <c r="A1091" s="9">
        <v>790</v>
      </c>
      <c r="B1091" s="779"/>
      <c r="C1091" s="1157"/>
      <c r="D1091" s="1183"/>
      <c r="E1091" s="1184" t="s">
        <v>750</v>
      </c>
      <c r="F1091" s="1184" t="s">
        <v>649</v>
      </c>
      <c r="G1091" s="780"/>
      <c r="H1091" s="780"/>
      <c r="I1091" s="780"/>
      <c r="J1091" s="780"/>
      <c r="K1091" s="1954" t="str">
        <f>(IF(SUM(K1100:K1121)&lt;&gt;0,$K$2,""))</f>
        <v/>
      </c>
      <c r="L1091" s="496"/>
    </row>
    <row r="1092" spans="1:12" ht="18.75" hidden="1">
      <c r="A1092" s="9">
        <v>795</v>
      </c>
      <c r="B1092" s="2190" t="str">
        <f>$B$9</f>
        <v>ОБЛАСТНА АДМИНИСТРАЦИЯ-ПЛЕВЕН</v>
      </c>
      <c r="C1092" s="2191"/>
      <c r="D1092" s="2192"/>
      <c r="E1092" s="1096">
        <f>$E$9</f>
        <v>42736</v>
      </c>
      <c r="F1092" s="1188">
        <f>$F$9</f>
        <v>43100</v>
      </c>
      <c r="G1092" s="780"/>
      <c r="H1092" s="780"/>
      <c r="I1092" s="780"/>
      <c r="J1092" s="780"/>
      <c r="K1092" s="1954" t="str">
        <f>(IF(SUM(K1100:K1121)&lt;&gt;0,$K$2,""))</f>
        <v/>
      </c>
      <c r="L1092" s="496"/>
    </row>
    <row r="1093" spans="1:12" hidden="1">
      <c r="A1093" s="8">
        <v>805</v>
      </c>
      <c r="B1093" s="1189" t="str">
        <f>$B$10</f>
        <v xml:space="preserve">                                                            (наименование на разпоредителя с бюджет)</v>
      </c>
      <c r="C1093" s="779"/>
      <c r="D1093" s="1160"/>
      <c r="E1093" s="1190"/>
      <c r="F1093" s="1190"/>
      <c r="G1093" s="780"/>
      <c r="H1093" s="780"/>
      <c r="I1093" s="780"/>
      <c r="J1093" s="780"/>
      <c r="K1093" s="1954" t="str">
        <f>(IF(SUM(K1100:K1121)&lt;&gt;0,$K$2,""))</f>
        <v/>
      </c>
      <c r="L1093" s="496"/>
    </row>
    <row r="1094" spans="1:12" hidden="1">
      <c r="A1094" s="9">
        <v>810</v>
      </c>
      <c r="B1094" s="1189"/>
      <c r="C1094" s="779"/>
      <c r="D1094" s="1160"/>
      <c r="E1094" s="1189"/>
      <c r="F1094" s="779"/>
      <c r="G1094" s="780"/>
      <c r="H1094" s="780"/>
      <c r="I1094" s="780"/>
      <c r="J1094" s="780"/>
      <c r="K1094" s="1954" t="str">
        <f>(IF(SUM(K1100:K1121)&lt;&gt;0,$K$2,""))</f>
        <v/>
      </c>
      <c r="L1094" s="496"/>
    </row>
    <row r="1095" spans="1:12" ht="19.5" hidden="1">
      <c r="A1095" s="9">
        <v>815</v>
      </c>
      <c r="B1095" s="2193" t="str">
        <f>$B$12</f>
        <v xml:space="preserve">Министерски съвет </v>
      </c>
      <c r="C1095" s="2194"/>
      <c r="D1095" s="2195"/>
      <c r="E1095" s="1191" t="s">
        <v>1328</v>
      </c>
      <c r="F1095" s="1953" t="str">
        <f>$F$12</f>
        <v>0300</v>
      </c>
      <c r="G1095" s="780"/>
      <c r="H1095" s="780"/>
      <c r="I1095" s="780"/>
      <c r="J1095" s="780"/>
      <c r="K1095" s="1954" t="str">
        <f>(IF(SUM(K1100:K1121)&lt;&gt;0,$K$2,""))</f>
        <v/>
      </c>
      <c r="L1095" s="496"/>
    </row>
    <row r="1096" spans="1:12" hidden="1">
      <c r="A1096" s="13">
        <v>525</v>
      </c>
      <c r="B1096" s="1193" t="str">
        <f>$B$13</f>
        <v xml:space="preserve">                                             (наименование на първостепенния разпоредител с бюджет)</v>
      </c>
      <c r="C1096" s="779"/>
      <c r="D1096" s="1160"/>
      <c r="E1096" s="1194"/>
      <c r="F1096" s="1195"/>
      <c r="G1096" s="780"/>
      <c r="H1096" s="780"/>
      <c r="I1096" s="780"/>
      <c r="J1096" s="780"/>
      <c r="K1096" s="1954" t="str">
        <f>(IF(SUM(K1100:K1121)&lt;&gt;0,$K$2,""))</f>
        <v/>
      </c>
      <c r="L1096" s="496"/>
    </row>
    <row r="1097" spans="1:12" ht="19.5" hidden="1">
      <c r="A1097" s="8">
        <v>820</v>
      </c>
      <c r="B1097" s="1312"/>
      <c r="C1097" s="1312"/>
      <c r="D1097" s="1313" t="s">
        <v>1442</v>
      </c>
      <c r="E1097" s="1314">
        <f>$E$15</f>
        <v>0</v>
      </c>
      <c r="F1097" s="1315" t="str">
        <f>$F$15</f>
        <v>БЮДЖЕТ</v>
      </c>
      <c r="G1097" s="386"/>
      <c r="H1097" s="386"/>
      <c r="I1097" s="386"/>
      <c r="J1097" s="386"/>
      <c r="K1097" s="1954" t="str">
        <f>(IF(SUM(K1100:K1121)&lt;&gt;0,$K$2,""))</f>
        <v/>
      </c>
      <c r="L1097" s="496"/>
    </row>
    <row r="1098" spans="1:12" hidden="1">
      <c r="A1098" s="9">
        <v>821</v>
      </c>
      <c r="B1098" s="1190"/>
      <c r="C1098" s="1157"/>
      <c r="D1098" s="1316" t="s">
        <v>1050</v>
      </c>
      <c r="E1098" s="780"/>
      <c r="F1098" s="1317" t="s">
        <v>753</v>
      </c>
      <c r="G1098" s="1317"/>
      <c r="H1098" s="386"/>
      <c r="I1098" s="1317"/>
      <c r="J1098" s="386"/>
      <c r="K1098" s="1954" t="str">
        <f>(IF(SUM(K1100:K1121)&lt;&gt;0,$K$2,""))</f>
        <v/>
      </c>
      <c r="L1098" s="496"/>
    </row>
    <row r="1099" spans="1:12" hidden="1">
      <c r="A1099" s="9">
        <v>822</v>
      </c>
      <c r="B1099" s="1318" t="s">
        <v>993</v>
      </c>
      <c r="C1099" s="1319" t="s">
        <v>994</v>
      </c>
      <c r="D1099" s="1320" t="s">
        <v>995</v>
      </c>
      <c r="E1099" s="1321" t="s">
        <v>996</v>
      </c>
      <c r="F1099" s="1322" t="s">
        <v>997</v>
      </c>
      <c r="G1099" s="781"/>
      <c r="H1099" s="781"/>
      <c r="I1099" s="781"/>
      <c r="J1099" s="781"/>
      <c r="K1099" s="1954" t="str">
        <f>(IF(SUM(K1100:K1121)&lt;&gt;0,$K$2,""))</f>
        <v/>
      </c>
      <c r="L1099" s="496"/>
    </row>
    <row r="1100" spans="1:12" hidden="1">
      <c r="A1100" s="9">
        <v>823</v>
      </c>
      <c r="B1100" s="1323"/>
      <c r="C1100" s="1324" t="s">
        <v>998</v>
      </c>
      <c r="D1100" s="1325" t="s">
        <v>999</v>
      </c>
      <c r="E1100" s="1349">
        <f>E1101+E1102</f>
        <v>0</v>
      </c>
      <c r="F1100" s="1350">
        <f>F1101+F1102</f>
        <v>0</v>
      </c>
      <c r="G1100" s="781"/>
      <c r="H1100" s="781"/>
      <c r="I1100" s="781"/>
      <c r="J1100" s="781"/>
      <c r="K1100" s="212" t="str">
        <f t="shared" ref="K1100:K1121" si="206">(IF($E1100&lt;&gt;0,$K$2,IF($F1100&lt;&gt;0,$K$2,"")))</f>
        <v/>
      </c>
      <c r="L1100" s="496"/>
    </row>
    <row r="1101" spans="1:12" hidden="1">
      <c r="A1101" s="9">
        <v>825</v>
      </c>
      <c r="B1101" s="1326"/>
      <c r="C1101" s="1327" t="s">
        <v>1000</v>
      </c>
      <c r="D1101" s="1328" t="s">
        <v>1001</v>
      </c>
      <c r="E1101" s="1351"/>
      <c r="F1101" s="1352"/>
      <c r="G1101" s="781"/>
      <c r="H1101" s="781"/>
      <c r="I1101" s="781"/>
      <c r="J1101" s="781"/>
      <c r="K1101" s="212" t="str">
        <f t="shared" si="206"/>
        <v/>
      </c>
      <c r="L1101" s="496"/>
    </row>
    <row r="1102" spans="1:12" hidden="1">
      <c r="A1102" s="9"/>
      <c r="B1102" s="1329"/>
      <c r="C1102" s="1330" t="s">
        <v>1002</v>
      </c>
      <c r="D1102" s="1331" t="s">
        <v>1003</v>
      </c>
      <c r="E1102" s="1353"/>
      <c r="F1102" s="1354"/>
      <c r="G1102" s="781"/>
      <c r="H1102" s="781"/>
      <c r="I1102" s="781"/>
      <c r="J1102" s="781"/>
      <c r="K1102" s="212" t="str">
        <f t="shared" si="206"/>
        <v/>
      </c>
      <c r="L1102" s="496"/>
    </row>
    <row r="1103" spans="1:12" hidden="1">
      <c r="A1103" s="9"/>
      <c r="B1103" s="1323"/>
      <c r="C1103" s="1324" t="s">
        <v>1004</v>
      </c>
      <c r="D1103" s="1325" t="s">
        <v>1005</v>
      </c>
      <c r="E1103" s="1355">
        <f>E1104+E1105</f>
        <v>0</v>
      </c>
      <c r="F1103" s="1356">
        <f>F1104+F1105</f>
        <v>0</v>
      </c>
      <c r="G1103" s="781"/>
      <c r="H1103" s="781"/>
      <c r="I1103" s="781"/>
      <c r="J1103" s="781"/>
      <c r="K1103" s="212" t="str">
        <f t="shared" si="206"/>
        <v/>
      </c>
      <c r="L1103" s="496"/>
    </row>
    <row r="1104" spans="1:12" hidden="1">
      <c r="A1104" s="9"/>
      <c r="B1104" s="1326"/>
      <c r="C1104" s="1327" t="s">
        <v>1006</v>
      </c>
      <c r="D1104" s="1328" t="s">
        <v>1001</v>
      </c>
      <c r="E1104" s="1351"/>
      <c r="F1104" s="1352"/>
      <c r="G1104" s="781"/>
      <c r="H1104" s="781"/>
      <c r="I1104" s="781"/>
      <c r="J1104" s="781"/>
      <c r="K1104" s="212" t="str">
        <f t="shared" si="206"/>
        <v/>
      </c>
      <c r="L1104" s="496"/>
    </row>
    <row r="1105" spans="1:12" hidden="1">
      <c r="A1105" s="9"/>
      <c r="B1105" s="1332"/>
      <c r="C1105" s="1333" t="s">
        <v>1007</v>
      </c>
      <c r="D1105" s="1334" t="s">
        <v>1008</v>
      </c>
      <c r="E1105" s="1357"/>
      <c r="F1105" s="1358"/>
      <c r="G1105" s="781"/>
      <c r="H1105" s="781"/>
      <c r="I1105" s="781"/>
      <c r="J1105" s="781"/>
      <c r="K1105" s="212" t="str">
        <f t="shared" si="206"/>
        <v/>
      </c>
      <c r="L1105" s="496"/>
    </row>
    <row r="1106" spans="1:12" hidden="1">
      <c r="A1106" s="9"/>
      <c r="B1106" s="1323"/>
      <c r="C1106" s="1324" t="s">
        <v>1009</v>
      </c>
      <c r="D1106" s="1325" t="s">
        <v>1010</v>
      </c>
      <c r="E1106" s="1359"/>
      <c r="F1106" s="1360"/>
      <c r="G1106" s="781"/>
      <c r="H1106" s="781"/>
      <c r="I1106" s="781"/>
      <c r="J1106" s="781"/>
      <c r="K1106" s="212" t="str">
        <f t="shared" si="206"/>
        <v/>
      </c>
      <c r="L1106" s="496"/>
    </row>
    <row r="1107" spans="1:12" hidden="1">
      <c r="A1107" s="9"/>
      <c r="B1107" s="1326"/>
      <c r="C1107" s="1335" t="s">
        <v>1011</v>
      </c>
      <c r="D1107" s="1336" t="s">
        <v>1012</v>
      </c>
      <c r="E1107" s="1361"/>
      <c r="F1107" s="1362"/>
      <c r="G1107" s="781"/>
      <c r="H1107" s="781"/>
      <c r="I1107" s="781"/>
      <c r="J1107" s="781"/>
      <c r="K1107" s="212" t="str">
        <f t="shared" si="206"/>
        <v/>
      </c>
      <c r="L1107" s="496"/>
    </row>
    <row r="1108" spans="1:12" hidden="1">
      <c r="A1108" s="9"/>
      <c r="B1108" s="1332"/>
      <c r="C1108" s="1330" t="s">
        <v>1013</v>
      </c>
      <c r="D1108" s="1331" t="s">
        <v>1014</v>
      </c>
      <c r="E1108" s="1363"/>
      <c r="F1108" s="1364"/>
      <c r="G1108" s="781"/>
      <c r="H1108" s="781"/>
      <c r="I1108" s="781"/>
      <c r="J1108" s="781"/>
      <c r="K1108" s="212" t="str">
        <f t="shared" si="206"/>
        <v/>
      </c>
      <c r="L1108" s="496"/>
    </row>
    <row r="1109" spans="1:12" hidden="1">
      <c r="A1109" s="9"/>
      <c r="B1109" s="1323"/>
      <c r="C1109" s="1324" t="s">
        <v>1015</v>
      </c>
      <c r="D1109" s="1325" t="s">
        <v>1016</v>
      </c>
      <c r="E1109" s="1355"/>
      <c r="F1109" s="1356"/>
      <c r="G1109" s="781"/>
      <c r="H1109" s="781"/>
      <c r="I1109" s="781"/>
      <c r="J1109" s="781"/>
      <c r="K1109" s="212" t="str">
        <f t="shared" si="206"/>
        <v/>
      </c>
      <c r="L1109" s="496"/>
    </row>
    <row r="1110" spans="1:12" hidden="1">
      <c r="A1110" s="9"/>
      <c r="B1110" s="1326"/>
      <c r="C1110" s="1335" t="s">
        <v>1017</v>
      </c>
      <c r="D1110" s="1336" t="s">
        <v>1018</v>
      </c>
      <c r="E1110" s="1365"/>
      <c r="F1110" s="1366"/>
      <c r="G1110" s="781"/>
      <c r="H1110" s="781"/>
      <c r="I1110" s="781"/>
      <c r="J1110" s="781"/>
      <c r="K1110" s="212" t="str">
        <f t="shared" si="206"/>
        <v/>
      </c>
      <c r="L1110" s="496"/>
    </row>
    <row r="1111" spans="1:12" hidden="1">
      <c r="A1111" s="9"/>
      <c r="B1111" s="1332"/>
      <c r="C1111" s="1330" t="s">
        <v>1019</v>
      </c>
      <c r="D1111" s="1331" t="s">
        <v>1020</v>
      </c>
      <c r="E1111" s="1353"/>
      <c r="F1111" s="1354"/>
      <c r="G1111" s="781"/>
      <c r="H1111" s="781"/>
      <c r="I1111" s="781"/>
      <c r="J1111" s="781"/>
      <c r="K1111" s="212" t="str">
        <f t="shared" si="206"/>
        <v/>
      </c>
      <c r="L1111" s="496"/>
    </row>
    <row r="1112" spans="1:12" hidden="1">
      <c r="A1112" s="9"/>
      <c r="B1112" s="1323"/>
      <c r="C1112" s="1324" t="s">
        <v>1021</v>
      </c>
      <c r="D1112" s="1325" t="s">
        <v>315</v>
      </c>
      <c r="E1112" s="1355"/>
      <c r="F1112" s="1356"/>
      <c r="G1112" s="781"/>
      <c r="H1112" s="781"/>
      <c r="I1112" s="781"/>
      <c r="J1112" s="781"/>
      <c r="K1112" s="212" t="str">
        <f t="shared" si="206"/>
        <v/>
      </c>
      <c r="L1112" s="496"/>
    </row>
    <row r="1113" spans="1:12" ht="31.5" hidden="1">
      <c r="A1113" s="9"/>
      <c r="B1113" s="1323"/>
      <c r="C1113" s="1324" t="s">
        <v>316</v>
      </c>
      <c r="D1113" s="1325" t="s">
        <v>11</v>
      </c>
      <c r="E1113" s="1367"/>
      <c r="F1113" s="1368"/>
      <c r="G1113" s="781"/>
      <c r="H1113" s="781"/>
      <c r="I1113" s="781"/>
      <c r="J1113" s="781"/>
      <c r="K1113" s="212" t="str">
        <f t="shared" si="206"/>
        <v/>
      </c>
      <c r="L1113" s="496"/>
    </row>
    <row r="1114" spans="1:12" hidden="1">
      <c r="A1114" s="9"/>
      <c r="B1114" s="1323"/>
      <c r="C1114" s="1324" t="s">
        <v>317</v>
      </c>
      <c r="D1114" s="1325" t="s">
        <v>9</v>
      </c>
      <c r="E1114" s="1355"/>
      <c r="F1114" s="1356"/>
      <c r="G1114" s="781"/>
      <c r="H1114" s="781"/>
      <c r="I1114" s="781"/>
      <c r="J1114" s="781"/>
      <c r="K1114" s="212" t="str">
        <f t="shared" si="206"/>
        <v/>
      </c>
      <c r="L1114" s="496"/>
    </row>
    <row r="1115" spans="1:12" ht="31.5" hidden="1">
      <c r="A1115" s="9"/>
      <c r="B1115" s="1323"/>
      <c r="C1115" s="1324" t="s">
        <v>318</v>
      </c>
      <c r="D1115" s="1325" t="s">
        <v>10</v>
      </c>
      <c r="E1115" s="1355"/>
      <c r="F1115" s="1356"/>
      <c r="G1115" s="781"/>
      <c r="H1115" s="781"/>
      <c r="I1115" s="781"/>
      <c r="J1115" s="781"/>
      <c r="K1115" s="212" t="str">
        <f t="shared" si="206"/>
        <v/>
      </c>
      <c r="L1115" s="496"/>
    </row>
    <row r="1116" spans="1:12" ht="31.5" hidden="1">
      <c r="A1116" s="11"/>
      <c r="B1116" s="1323"/>
      <c r="C1116" s="1324" t="s">
        <v>319</v>
      </c>
      <c r="D1116" s="1325" t="s">
        <v>320</v>
      </c>
      <c r="E1116" s="1355"/>
      <c r="F1116" s="1356"/>
      <c r="G1116" s="781"/>
      <c r="H1116" s="781"/>
      <c r="I1116" s="781"/>
      <c r="J1116" s="781"/>
      <c r="K1116" s="212" t="str">
        <f t="shared" si="206"/>
        <v/>
      </c>
      <c r="L1116" s="496"/>
    </row>
    <row r="1117" spans="1:12" hidden="1">
      <c r="A1117" s="11">
        <v>905</v>
      </c>
      <c r="B1117" s="1323"/>
      <c r="C1117" s="1324" t="s">
        <v>321</v>
      </c>
      <c r="D1117" s="1325" t="s">
        <v>322</v>
      </c>
      <c r="E1117" s="1355"/>
      <c r="F1117" s="1356"/>
      <c r="G1117" s="781"/>
      <c r="H1117" s="781"/>
      <c r="I1117" s="781"/>
      <c r="J1117" s="781"/>
      <c r="K1117" s="212" t="str">
        <f t="shared" si="206"/>
        <v/>
      </c>
      <c r="L1117" s="496"/>
    </row>
    <row r="1118" spans="1:12" hidden="1">
      <c r="A1118" s="11">
        <v>906</v>
      </c>
      <c r="B1118" s="1323"/>
      <c r="C1118" s="1324" t="s">
        <v>323</v>
      </c>
      <c r="D1118" s="1325" t="s">
        <v>324</v>
      </c>
      <c r="E1118" s="1355"/>
      <c r="F1118" s="1356"/>
      <c r="G1118" s="781"/>
      <c r="H1118" s="781"/>
      <c r="I1118" s="781"/>
      <c r="J1118" s="781"/>
      <c r="K1118" s="212" t="str">
        <f t="shared" si="206"/>
        <v/>
      </c>
      <c r="L1118" s="496"/>
    </row>
    <row r="1119" spans="1:12" hidden="1">
      <c r="A1119" s="11">
        <v>907</v>
      </c>
      <c r="B1119" s="1323"/>
      <c r="C1119" s="1324" t="s">
        <v>325</v>
      </c>
      <c r="D1119" s="1325" t="s">
        <v>326</v>
      </c>
      <c r="E1119" s="1355"/>
      <c r="F1119" s="1356"/>
      <c r="G1119" s="781"/>
      <c r="H1119" s="781"/>
      <c r="I1119" s="781"/>
      <c r="J1119" s="781"/>
      <c r="K1119" s="212" t="str">
        <f t="shared" si="206"/>
        <v/>
      </c>
      <c r="L1119" s="496"/>
    </row>
    <row r="1120" spans="1:12" hidden="1">
      <c r="A1120" s="11">
        <v>910</v>
      </c>
      <c r="B1120" s="1323"/>
      <c r="C1120" s="1324" t="s">
        <v>327</v>
      </c>
      <c r="D1120" s="1325" t="s">
        <v>328</v>
      </c>
      <c r="E1120" s="1355"/>
      <c r="F1120" s="1356"/>
      <c r="G1120" s="781"/>
      <c r="H1120" s="781"/>
      <c r="I1120" s="781"/>
      <c r="J1120" s="781"/>
      <c r="K1120" s="212" t="str">
        <f t="shared" si="206"/>
        <v/>
      </c>
      <c r="L1120" s="496"/>
    </row>
    <row r="1121" spans="1:12" ht="16.5" hidden="1" thickBot="1">
      <c r="A1121" s="11">
        <v>911</v>
      </c>
      <c r="B1121" s="1337"/>
      <c r="C1121" s="1338" t="s">
        <v>329</v>
      </c>
      <c r="D1121" s="1339" t="s">
        <v>330</v>
      </c>
      <c r="E1121" s="1369"/>
      <c r="F1121" s="1370"/>
      <c r="G1121" s="781"/>
      <c r="H1121" s="781"/>
      <c r="I1121" s="781"/>
      <c r="J1121" s="781"/>
      <c r="K1121" s="212" t="str">
        <f t="shared" si="206"/>
        <v/>
      </c>
      <c r="L1121" s="496"/>
    </row>
    <row r="1122" spans="1:12">
      <c r="B1122" s="1340" t="s">
        <v>647</v>
      </c>
      <c r="C1122" s="1341"/>
      <c r="D1122" s="1342"/>
      <c r="E1122" s="781"/>
      <c r="F1122" s="781"/>
      <c r="G1122" s="781"/>
      <c r="H1122" s="781"/>
      <c r="I1122" s="781"/>
      <c r="J1122" s="781"/>
      <c r="K1122" s="4">
        <f>K1086</f>
        <v>1</v>
      </c>
      <c r="L1122" s="496"/>
    </row>
    <row r="1123" spans="1:12" ht="36" hidden="1" customHeight="1"/>
    <row r="1124" spans="1:12" hidden="1"/>
    <row r="1125" spans="1:12">
      <c r="B1125" s="1159"/>
      <c r="C1125" s="1159"/>
      <c r="D1125" s="1178"/>
      <c r="E1125" s="15"/>
      <c r="F1125" s="15"/>
      <c r="G1125" s="15"/>
      <c r="H1125" s="15"/>
      <c r="I1125" s="15"/>
      <c r="J1125" s="15"/>
      <c r="K1125" s="1568">
        <f>(IF($E1259&lt;&gt;0,$K$2,IF($F1259&lt;&gt;0,$K$2,IF($G1259&lt;&gt;0,$K$2,IF($H1259&lt;&gt;0,$K$2,IF($I1259&lt;&gt;0,$K$2,IF($J1259&lt;&gt;0,$K$2,"")))))))</f>
        <v>1</v>
      </c>
      <c r="L1125" s="496"/>
    </row>
    <row r="1126" spans="1:12">
      <c r="B1126" s="1159"/>
      <c r="C1126" s="1179"/>
      <c r="D1126" s="1180"/>
      <c r="E1126" s="15"/>
      <c r="F1126" s="15"/>
      <c r="G1126" s="15"/>
      <c r="H1126" s="15"/>
      <c r="I1126" s="15"/>
      <c r="J1126" s="15"/>
      <c r="K1126" s="1568">
        <f>(IF($E1259&lt;&gt;0,$K$2,IF($F1259&lt;&gt;0,$K$2,IF($G1259&lt;&gt;0,$K$2,IF($H1259&lt;&gt;0,$K$2,IF($I1259&lt;&gt;0,$K$2,IF($J1259&lt;&gt;0,$K$2,"")))))))</f>
        <v>1</v>
      </c>
      <c r="L1126" s="496"/>
    </row>
    <row r="1127" spans="1:12">
      <c r="B1127" s="2188" t="str">
        <f>$B$7</f>
        <v>ОТЧЕТНИ ДАННИ ПО ЕБК ЗА ИЗПЪЛНЕНИЕТО НА БЮДЖЕТА</v>
      </c>
      <c r="C1127" s="2189"/>
      <c r="D1127" s="2189"/>
      <c r="E1127" s="1181"/>
      <c r="F1127" s="1181"/>
      <c r="G1127" s="1182"/>
      <c r="H1127" s="1182"/>
      <c r="I1127" s="1182"/>
      <c r="J1127" s="1182"/>
      <c r="K1127" s="1568">
        <f>(IF($E1259&lt;&gt;0,$K$2,IF($F1259&lt;&gt;0,$K$2,IF($G1259&lt;&gt;0,$K$2,IF($H1259&lt;&gt;0,$K$2,IF($I1259&lt;&gt;0,$K$2,IF($J1259&lt;&gt;0,$K$2,"")))))))</f>
        <v>1</v>
      </c>
      <c r="L1127" s="496"/>
    </row>
    <row r="1128" spans="1:12">
      <c r="B1128" s="779"/>
      <c r="C1128" s="1157"/>
      <c r="D1128" s="1183"/>
      <c r="E1128" s="1184" t="s">
        <v>750</v>
      </c>
      <c r="F1128" s="1184" t="s">
        <v>649</v>
      </c>
      <c r="G1128" s="780"/>
      <c r="H1128" s="1185" t="s">
        <v>1445</v>
      </c>
      <c r="I1128" s="1186"/>
      <c r="J1128" s="1187"/>
      <c r="K1128" s="1568">
        <f>(IF($E1259&lt;&gt;0,$K$2,IF($F1259&lt;&gt;0,$K$2,IF($G1259&lt;&gt;0,$K$2,IF($H1259&lt;&gt;0,$K$2,IF($I1259&lt;&gt;0,$K$2,IF($J1259&lt;&gt;0,$K$2,"")))))))</f>
        <v>1</v>
      </c>
      <c r="L1128" s="496"/>
    </row>
    <row r="1129" spans="1:12" ht="18.75">
      <c r="B1129" s="2190" t="str">
        <f>$B$9</f>
        <v>ОБЛАСТНА АДМИНИСТРАЦИЯ-ПЛЕВЕН</v>
      </c>
      <c r="C1129" s="2191"/>
      <c r="D1129" s="2192"/>
      <c r="E1129" s="1096">
        <f>$E$9</f>
        <v>42736</v>
      </c>
      <c r="F1129" s="1188">
        <f>$F$9</f>
        <v>43100</v>
      </c>
      <c r="G1129" s="780"/>
      <c r="H1129" s="780"/>
      <c r="I1129" s="780"/>
      <c r="J1129" s="780"/>
      <c r="K1129" s="1568">
        <f>(IF($E1259&lt;&gt;0,$K$2,IF($F1259&lt;&gt;0,$K$2,IF($G1259&lt;&gt;0,$K$2,IF($H1259&lt;&gt;0,$K$2,IF($I1259&lt;&gt;0,$K$2,IF($J1259&lt;&gt;0,$K$2,"")))))))</f>
        <v>1</v>
      </c>
      <c r="L1129" s="496"/>
    </row>
    <row r="1130" spans="1:12">
      <c r="B1130" s="1189" t="str">
        <f>$B$10</f>
        <v xml:space="preserve">                                                            (наименование на разпоредителя с бюджет)</v>
      </c>
      <c r="C1130" s="779"/>
      <c r="D1130" s="1160"/>
      <c r="E1130" s="1190"/>
      <c r="F1130" s="1190"/>
      <c r="G1130" s="780"/>
      <c r="H1130" s="780"/>
      <c r="I1130" s="780"/>
      <c r="J1130" s="780"/>
      <c r="K1130" s="1568">
        <f>(IF($E1259&lt;&gt;0,$K$2,IF($F1259&lt;&gt;0,$K$2,IF($G1259&lt;&gt;0,$K$2,IF($H1259&lt;&gt;0,$K$2,IF($I1259&lt;&gt;0,$K$2,IF($J1259&lt;&gt;0,$K$2,"")))))))</f>
        <v>1</v>
      </c>
      <c r="L1130" s="496"/>
    </row>
    <row r="1131" spans="1:12">
      <c r="B1131" s="1189"/>
      <c r="C1131" s="779"/>
      <c r="D1131" s="1160"/>
      <c r="E1131" s="1189"/>
      <c r="F1131" s="779"/>
      <c r="G1131" s="780"/>
      <c r="H1131" s="780"/>
      <c r="I1131" s="780"/>
      <c r="J1131" s="780"/>
      <c r="K1131" s="1568">
        <f>(IF($E1259&lt;&gt;0,$K$2,IF($F1259&lt;&gt;0,$K$2,IF($G1259&lt;&gt;0,$K$2,IF($H1259&lt;&gt;0,$K$2,IF($I1259&lt;&gt;0,$K$2,IF($J1259&lt;&gt;0,$K$2,"")))))))</f>
        <v>1</v>
      </c>
      <c r="L1131" s="496"/>
    </row>
    <row r="1132" spans="1:12" ht="19.5">
      <c r="B1132" s="2193" t="str">
        <f>$B$12</f>
        <v xml:space="preserve">Министерски съвет </v>
      </c>
      <c r="C1132" s="2194"/>
      <c r="D1132" s="2195"/>
      <c r="E1132" s="1191" t="s">
        <v>1328</v>
      </c>
      <c r="F1132" s="1952" t="str">
        <f>$F$12</f>
        <v>0300</v>
      </c>
      <c r="G1132" s="1192"/>
      <c r="H1132" s="780"/>
      <c r="I1132" s="780"/>
      <c r="J1132" s="780"/>
      <c r="K1132" s="1568">
        <f>(IF($E1259&lt;&gt;0,$K$2,IF($F1259&lt;&gt;0,$K$2,IF($G1259&lt;&gt;0,$K$2,IF($H1259&lt;&gt;0,$K$2,IF($I1259&lt;&gt;0,$K$2,IF($J1259&lt;&gt;0,$K$2,"")))))))</f>
        <v>1</v>
      </c>
      <c r="L1132" s="496"/>
    </row>
    <row r="1133" spans="1:12">
      <c r="B1133" s="1193" t="str">
        <f>$B$13</f>
        <v xml:space="preserve">                                             (наименование на първостепенния разпоредител с бюджет)</v>
      </c>
      <c r="C1133" s="779"/>
      <c r="D1133" s="1160"/>
      <c r="E1133" s="1194"/>
      <c r="F1133" s="1195"/>
      <c r="G1133" s="780"/>
      <c r="H1133" s="780"/>
      <c r="I1133" s="780"/>
      <c r="J1133" s="780"/>
      <c r="K1133" s="1568">
        <f>(IF($E1259&lt;&gt;0,$K$2,IF($F1259&lt;&gt;0,$K$2,IF($G1259&lt;&gt;0,$K$2,IF($H1259&lt;&gt;0,$K$2,IF($I1259&lt;&gt;0,$K$2,IF($J1259&lt;&gt;0,$K$2,"")))))))</f>
        <v>1</v>
      </c>
      <c r="L1133" s="496"/>
    </row>
    <row r="1134" spans="1:12" ht="19.5">
      <c r="B1134" s="1196"/>
      <c r="C1134" s="780"/>
      <c r="D1134" s="1197" t="s">
        <v>1456</v>
      </c>
      <c r="E1134" s="1198">
        <f>$E$15</f>
        <v>0</v>
      </c>
      <c r="F1134" s="1544" t="str">
        <f>$F$15</f>
        <v>БЮДЖЕТ</v>
      </c>
      <c r="G1134" s="780"/>
      <c r="H1134" s="1199"/>
      <c r="I1134" s="780"/>
      <c r="J1134" s="1199"/>
      <c r="K1134" s="1568">
        <f>(IF($E1259&lt;&gt;0,$K$2,IF($F1259&lt;&gt;0,$K$2,IF($G1259&lt;&gt;0,$K$2,IF($H1259&lt;&gt;0,$K$2,IF($I1259&lt;&gt;0,$K$2,IF($J1259&lt;&gt;0,$K$2,"")))))))</f>
        <v>1</v>
      </c>
      <c r="L1134" s="496"/>
    </row>
    <row r="1135" spans="1:12" ht="16.5" thickBot="1">
      <c r="B1135" s="779"/>
      <c r="C1135" s="1157"/>
      <c r="D1135" s="1183"/>
      <c r="E1135" s="1195"/>
      <c r="F1135" s="1200"/>
      <c r="G1135" s="1201"/>
      <c r="H1135" s="1201"/>
      <c r="I1135" s="1201"/>
      <c r="J1135" s="1202" t="s">
        <v>753</v>
      </c>
      <c r="K1135" s="1568">
        <f>(IF($E1259&lt;&gt;0,$K$2,IF($F1259&lt;&gt;0,$K$2,IF($G1259&lt;&gt;0,$K$2,IF($H1259&lt;&gt;0,$K$2,IF($I1259&lt;&gt;0,$K$2,IF($J1259&lt;&gt;0,$K$2,"")))))))</f>
        <v>1</v>
      </c>
      <c r="L1135" s="496"/>
    </row>
    <row r="1136" spans="1:12" ht="16.5">
      <c r="B1136" s="1203"/>
      <c r="C1136" s="1204"/>
      <c r="D1136" s="1205" t="s">
        <v>1043</v>
      </c>
      <c r="E1136" s="1206" t="s">
        <v>755</v>
      </c>
      <c r="F1136" s="477" t="s">
        <v>1343</v>
      </c>
      <c r="G1136" s="1207"/>
      <c r="H1136" s="1208"/>
      <c r="I1136" s="1207"/>
      <c r="J1136" s="1209"/>
      <c r="K1136" s="1568">
        <f>(IF($E1259&lt;&gt;0,$K$2,IF($F1259&lt;&gt;0,$K$2,IF($G1259&lt;&gt;0,$K$2,IF($H1259&lt;&gt;0,$K$2,IF($I1259&lt;&gt;0,$K$2,IF($J1259&lt;&gt;0,$K$2,"")))))))</f>
        <v>1</v>
      </c>
      <c r="L1136" s="496"/>
    </row>
    <row r="1137" spans="1:12" ht="56.1" customHeight="1">
      <c r="B1137" s="1210" t="s">
        <v>703</v>
      </c>
      <c r="C1137" s="1211" t="s">
        <v>757</v>
      </c>
      <c r="D1137" s="1212" t="s">
        <v>1044</v>
      </c>
      <c r="E1137" s="1213">
        <f>$C$3</f>
        <v>2017</v>
      </c>
      <c r="F1137" s="478" t="s">
        <v>1341</v>
      </c>
      <c r="G1137" s="1214" t="s">
        <v>1340</v>
      </c>
      <c r="H1137" s="1215" t="s">
        <v>1037</v>
      </c>
      <c r="I1137" s="1216" t="s">
        <v>1329</v>
      </c>
      <c r="J1137" s="1217" t="s">
        <v>1330</v>
      </c>
      <c r="K1137" s="1568">
        <f>(IF($E1259&lt;&gt;0,$K$2,IF($F1259&lt;&gt;0,$K$2,IF($G1259&lt;&gt;0,$K$2,IF($H1259&lt;&gt;0,$K$2,IF($I1259&lt;&gt;0,$K$2,IF($J1259&lt;&gt;0,$K$2,"")))))))</f>
        <v>1</v>
      </c>
      <c r="L1137" s="496"/>
    </row>
    <row r="1138" spans="1:12" ht="69" customHeight="1">
      <c r="B1138" s="1218"/>
      <c r="C1138" s="1219"/>
      <c r="D1138" s="1220" t="s">
        <v>502</v>
      </c>
      <c r="E1138" s="457" t="s">
        <v>347</v>
      </c>
      <c r="F1138" s="457" t="s">
        <v>348</v>
      </c>
      <c r="G1138" s="774" t="s">
        <v>1051</v>
      </c>
      <c r="H1138" s="775" t="s">
        <v>1052</v>
      </c>
      <c r="I1138" s="775" t="s">
        <v>1024</v>
      </c>
      <c r="J1138" s="776" t="s">
        <v>1311</v>
      </c>
      <c r="K1138" s="1568">
        <f>(IF($E1259&lt;&gt;0,$K$2,IF($F1259&lt;&gt;0,$K$2,IF($G1259&lt;&gt;0,$K$2,IF($H1259&lt;&gt;0,$K$2,IF($I1259&lt;&gt;0,$K$2,IF($J1259&lt;&gt;0,$K$2,"")))))))</f>
        <v>1</v>
      </c>
      <c r="L1138" s="496"/>
    </row>
    <row r="1139" spans="1:12">
      <c r="B1139" s="1221"/>
      <c r="C1139" s="2005">
        <v>0</v>
      </c>
      <c r="D1139" s="1564" t="s">
        <v>286</v>
      </c>
      <c r="E1139" s="387"/>
      <c r="F1139" s="777"/>
      <c r="G1139" s="1222"/>
      <c r="H1139" s="783"/>
      <c r="I1139" s="783"/>
      <c r="J1139" s="784"/>
      <c r="K1139" s="1568">
        <f>(IF($E1259&lt;&gt;0,$K$2,IF($F1259&lt;&gt;0,$K$2,IF($G1259&lt;&gt;0,$K$2,IF($H1259&lt;&gt;0,$K$2,IF($I1259&lt;&gt;0,$K$2,IF($J1259&lt;&gt;0,$K$2,"")))))))</f>
        <v>1</v>
      </c>
      <c r="L1139" s="496"/>
    </row>
    <row r="1140" spans="1:12">
      <c r="B1140" s="1223"/>
      <c r="C1140" s="2006">
        <f>VLOOKUP(D1141,EBK_DEIN2,2,FALSE)</f>
        <v>2283</v>
      </c>
      <c r="D1140" s="1565" t="s">
        <v>1294</v>
      </c>
      <c r="E1140" s="777"/>
      <c r="F1140" s="777"/>
      <c r="G1140" s="1224"/>
      <c r="H1140" s="785"/>
      <c r="I1140" s="785"/>
      <c r="J1140" s="786"/>
      <c r="K1140" s="1568">
        <f>(IF($E1259&lt;&gt;0,$K$2,IF($F1259&lt;&gt;0,$K$2,IF($G1259&lt;&gt;0,$K$2,IF($H1259&lt;&gt;0,$K$2,IF($I1259&lt;&gt;0,$K$2,IF($J1259&lt;&gt;0,$K$2,"")))))))</f>
        <v>1</v>
      </c>
      <c r="L1140" s="496"/>
    </row>
    <row r="1141" spans="1:12" ht="31.5">
      <c r="B1141" s="1225"/>
      <c r="C1141" s="2007">
        <f>+C1140</f>
        <v>2283</v>
      </c>
      <c r="D1141" s="1563" t="s">
        <v>118</v>
      </c>
      <c r="E1141" s="777"/>
      <c r="F1141" s="777"/>
      <c r="G1141" s="1224"/>
      <c r="H1141" s="785"/>
      <c r="I1141" s="785"/>
      <c r="J1141" s="786"/>
      <c r="K1141" s="1568">
        <f>(IF($E1259&lt;&gt;0,$K$2,IF($F1259&lt;&gt;0,$K$2,IF($G1259&lt;&gt;0,$K$2,IF($H1259&lt;&gt;0,$K$2,IF($I1259&lt;&gt;0,$K$2,IF($J1259&lt;&gt;0,$K$2,"")))))))</f>
        <v>1</v>
      </c>
      <c r="L1141" s="496"/>
    </row>
    <row r="1142" spans="1:12">
      <c r="B1142" s="1226"/>
      <c r="C1142" s="1227"/>
      <c r="D1142" s="1228" t="s">
        <v>1045</v>
      </c>
      <c r="E1142" s="777"/>
      <c r="F1142" s="777"/>
      <c r="G1142" s="1229"/>
      <c r="H1142" s="787"/>
      <c r="I1142" s="787"/>
      <c r="J1142" s="788"/>
      <c r="K1142" s="1568">
        <f>(IF($E1259&lt;&gt;0,$K$2,IF($F1259&lt;&gt;0,$K$2,IF($G1259&lt;&gt;0,$K$2,IF($H1259&lt;&gt;0,$K$2,IF($I1259&lt;&gt;0,$K$2,IF($J1259&lt;&gt;0,$K$2,"")))))))</f>
        <v>1</v>
      </c>
      <c r="L1142" s="496"/>
    </row>
    <row r="1143" spans="1:12" hidden="1">
      <c r="B1143" s="1230">
        <v>100</v>
      </c>
      <c r="C1143" s="2204" t="s">
        <v>503</v>
      </c>
      <c r="D1143" s="2199"/>
      <c r="E1143" s="463">
        <f t="shared" ref="E1143:J1143" si="207">SUM(E1144:E1145)</f>
        <v>0</v>
      </c>
      <c r="F1143" s="464">
        <f t="shared" si="207"/>
        <v>0</v>
      </c>
      <c r="G1143" s="578">
        <f t="shared" si="207"/>
        <v>0</v>
      </c>
      <c r="H1143" s="579">
        <f t="shared" si="207"/>
        <v>0</v>
      </c>
      <c r="I1143" s="579">
        <f t="shared" si="207"/>
        <v>0</v>
      </c>
      <c r="J1143" s="580">
        <f t="shared" si="207"/>
        <v>0</v>
      </c>
      <c r="K1143" s="1566" t="str">
        <f>(IF($E1143&lt;&gt;0,$K$2,IF($F1143&lt;&gt;0,$K$2,IF($G1143&lt;&gt;0,$K$2,IF($H1143&lt;&gt;0,$K$2,IF($I1143&lt;&gt;0,$K$2,IF($J1143&lt;&gt;0,$K$2,"")))))))</f>
        <v/>
      </c>
      <c r="L1143" s="497"/>
    </row>
    <row r="1144" spans="1:12" hidden="1">
      <c r="B1144" s="1231"/>
      <c r="C1144" s="1232">
        <v>101</v>
      </c>
      <c r="D1144" s="1233" t="s">
        <v>504</v>
      </c>
      <c r="E1144" s="622"/>
      <c r="F1144" s="631">
        <f>G1144+H1144+I1144+J1144</f>
        <v>0</v>
      </c>
      <c r="G1144" s="545"/>
      <c r="H1144" s="546"/>
      <c r="I1144" s="546"/>
      <c r="J1144" s="547"/>
      <c r="K1144" s="1566" t="str">
        <f t="shared" ref="K1144:K1211" si="208">(IF($E1144&lt;&gt;0,$K$2,IF($F1144&lt;&gt;0,$K$2,IF($G1144&lt;&gt;0,$K$2,IF($H1144&lt;&gt;0,$K$2,IF($I1144&lt;&gt;0,$K$2,IF($J1144&lt;&gt;0,$K$2,"")))))))</f>
        <v/>
      </c>
      <c r="L1144" s="497"/>
    </row>
    <row r="1145" spans="1:12" ht="36" hidden="1" customHeight="1">
      <c r="A1145" s="306"/>
      <c r="B1145" s="1231"/>
      <c r="C1145" s="1234">
        <v>102</v>
      </c>
      <c r="D1145" s="1235" t="s">
        <v>505</v>
      </c>
      <c r="E1145" s="628"/>
      <c r="F1145" s="632">
        <f>G1145+H1145+I1145+J1145</f>
        <v>0</v>
      </c>
      <c r="G1145" s="557"/>
      <c r="H1145" s="558"/>
      <c r="I1145" s="558"/>
      <c r="J1145" s="559"/>
      <c r="K1145" s="1566" t="str">
        <f t="shared" si="208"/>
        <v/>
      </c>
      <c r="L1145" s="497"/>
    </row>
    <row r="1146" spans="1:12" hidden="1">
      <c r="A1146" s="306"/>
      <c r="B1146" s="1230">
        <v>200</v>
      </c>
      <c r="C1146" s="2202" t="s">
        <v>506</v>
      </c>
      <c r="D1146" s="2202"/>
      <c r="E1146" s="463">
        <f t="shared" ref="E1146:J1146" si="209">SUM(E1147:E1151)</f>
        <v>0</v>
      </c>
      <c r="F1146" s="464">
        <f t="shared" si="209"/>
        <v>0</v>
      </c>
      <c r="G1146" s="578">
        <f t="shared" si="209"/>
        <v>0</v>
      </c>
      <c r="H1146" s="579">
        <f t="shared" si="209"/>
        <v>0</v>
      </c>
      <c r="I1146" s="579">
        <f t="shared" si="209"/>
        <v>0</v>
      </c>
      <c r="J1146" s="580">
        <f t="shared" si="209"/>
        <v>0</v>
      </c>
      <c r="K1146" s="1566" t="str">
        <f t="shared" si="208"/>
        <v/>
      </c>
      <c r="L1146" s="497"/>
    </row>
    <row r="1147" spans="1:12" hidden="1">
      <c r="A1147" s="306"/>
      <c r="B1147" s="1236"/>
      <c r="C1147" s="1232">
        <v>201</v>
      </c>
      <c r="D1147" s="1233" t="s">
        <v>507</v>
      </c>
      <c r="E1147" s="622"/>
      <c r="F1147" s="631">
        <f>G1147+H1147+I1147+J1147</f>
        <v>0</v>
      </c>
      <c r="G1147" s="545"/>
      <c r="H1147" s="546"/>
      <c r="I1147" s="546"/>
      <c r="J1147" s="547"/>
      <c r="K1147" s="1566" t="str">
        <f t="shared" si="208"/>
        <v/>
      </c>
      <c r="L1147" s="497"/>
    </row>
    <row r="1148" spans="1:12" hidden="1">
      <c r="A1148" s="306"/>
      <c r="B1148" s="1237"/>
      <c r="C1148" s="1238">
        <v>202</v>
      </c>
      <c r="D1148" s="1239" t="s">
        <v>508</v>
      </c>
      <c r="E1148" s="624"/>
      <c r="F1148" s="633">
        <f>G1148+H1148+I1148+J1148</f>
        <v>0</v>
      </c>
      <c r="G1148" s="548"/>
      <c r="H1148" s="549"/>
      <c r="I1148" s="549"/>
      <c r="J1148" s="550"/>
      <c r="K1148" s="1566" t="str">
        <f t="shared" si="208"/>
        <v/>
      </c>
      <c r="L1148" s="497"/>
    </row>
    <row r="1149" spans="1:12" ht="31.5" hidden="1">
      <c r="A1149" s="306"/>
      <c r="B1149" s="1240"/>
      <c r="C1149" s="1238">
        <v>205</v>
      </c>
      <c r="D1149" s="1239" t="s">
        <v>905</v>
      </c>
      <c r="E1149" s="624"/>
      <c r="F1149" s="633">
        <f>G1149+H1149+I1149+J1149</f>
        <v>0</v>
      </c>
      <c r="G1149" s="548"/>
      <c r="H1149" s="549"/>
      <c r="I1149" s="549"/>
      <c r="J1149" s="550"/>
      <c r="K1149" s="1566" t="str">
        <f t="shared" si="208"/>
        <v/>
      </c>
      <c r="L1149" s="497"/>
    </row>
    <row r="1150" spans="1:12" hidden="1">
      <c r="A1150" s="306"/>
      <c r="B1150" s="1240"/>
      <c r="C1150" s="1238">
        <v>208</v>
      </c>
      <c r="D1150" s="1241" t="s">
        <v>906</v>
      </c>
      <c r="E1150" s="624"/>
      <c r="F1150" s="633">
        <f>G1150+H1150+I1150+J1150</f>
        <v>0</v>
      </c>
      <c r="G1150" s="548"/>
      <c r="H1150" s="549"/>
      <c r="I1150" s="549"/>
      <c r="J1150" s="550"/>
      <c r="K1150" s="1566" t="str">
        <f t="shared" si="208"/>
        <v/>
      </c>
      <c r="L1150" s="497"/>
    </row>
    <row r="1151" spans="1:12" hidden="1">
      <c r="A1151" s="5"/>
      <c r="B1151" s="1236"/>
      <c r="C1151" s="1234">
        <v>209</v>
      </c>
      <c r="D1151" s="1242" t="s">
        <v>907</v>
      </c>
      <c r="E1151" s="628"/>
      <c r="F1151" s="632">
        <f>G1151+H1151+I1151+J1151</f>
        <v>0</v>
      </c>
      <c r="G1151" s="557"/>
      <c r="H1151" s="558"/>
      <c r="I1151" s="558"/>
      <c r="J1151" s="559"/>
      <c r="K1151" s="1566" t="str">
        <f t="shared" si="208"/>
        <v/>
      </c>
      <c r="L1151" s="497"/>
    </row>
    <row r="1152" spans="1:12" hidden="1">
      <c r="A1152" s="306"/>
      <c r="B1152" s="1230">
        <v>500</v>
      </c>
      <c r="C1152" s="2205" t="s">
        <v>908</v>
      </c>
      <c r="D1152" s="2205"/>
      <c r="E1152" s="463">
        <f t="shared" ref="E1152:J1152" si="210">SUM(E1153:E1159)</f>
        <v>0</v>
      </c>
      <c r="F1152" s="464">
        <f t="shared" si="210"/>
        <v>0</v>
      </c>
      <c r="G1152" s="578">
        <f t="shared" si="210"/>
        <v>0</v>
      </c>
      <c r="H1152" s="579">
        <f t="shared" si="210"/>
        <v>0</v>
      </c>
      <c r="I1152" s="579">
        <f t="shared" si="210"/>
        <v>0</v>
      </c>
      <c r="J1152" s="580">
        <f t="shared" si="210"/>
        <v>0</v>
      </c>
      <c r="K1152" s="1566" t="str">
        <f t="shared" si="208"/>
        <v/>
      </c>
      <c r="L1152" s="497"/>
    </row>
    <row r="1153" spans="1:12" ht="31.5" hidden="1">
      <c r="A1153" s="5"/>
      <c r="B1153" s="1236"/>
      <c r="C1153" s="1243">
        <v>551</v>
      </c>
      <c r="D1153" s="1244" t="s">
        <v>909</v>
      </c>
      <c r="E1153" s="622"/>
      <c r="F1153" s="631">
        <f t="shared" ref="F1153:F1160" si="211">G1153+H1153+I1153+J1153</f>
        <v>0</v>
      </c>
      <c r="G1153" s="1527">
        <v>0</v>
      </c>
      <c r="H1153" s="1528">
        <v>0</v>
      </c>
      <c r="I1153" s="1528">
        <v>0</v>
      </c>
      <c r="J1153" s="547"/>
      <c r="K1153" s="1566" t="str">
        <f t="shared" si="208"/>
        <v/>
      </c>
      <c r="L1153" s="497"/>
    </row>
    <row r="1154" spans="1:12" hidden="1">
      <c r="A1154" s="306"/>
      <c r="B1154" s="1236"/>
      <c r="C1154" s="1245">
        <f>C1153+1</f>
        <v>552</v>
      </c>
      <c r="D1154" s="1246" t="s">
        <v>910</v>
      </c>
      <c r="E1154" s="624"/>
      <c r="F1154" s="633">
        <f t="shared" si="211"/>
        <v>0</v>
      </c>
      <c r="G1154" s="1529">
        <v>0</v>
      </c>
      <c r="H1154" s="1530">
        <v>0</v>
      </c>
      <c r="I1154" s="1530">
        <v>0</v>
      </c>
      <c r="J1154" s="550"/>
      <c r="K1154" s="1566" t="str">
        <f t="shared" si="208"/>
        <v/>
      </c>
      <c r="L1154" s="497"/>
    </row>
    <row r="1155" spans="1:12" hidden="1">
      <c r="A1155" s="415"/>
      <c r="B1155" s="1247"/>
      <c r="C1155" s="1245">
        <v>558</v>
      </c>
      <c r="D1155" s="1248" t="s">
        <v>1470</v>
      </c>
      <c r="E1155" s="624"/>
      <c r="F1155" s="633">
        <f>G1155+H1155+I1155+J1155</f>
        <v>0</v>
      </c>
      <c r="G1155" s="1529">
        <v>0</v>
      </c>
      <c r="H1155" s="1530">
        <v>0</v>
      </c>
      <c r="I1155" s="1530">
        <v>0</v>
      </c>
      <c r="J1155" s="753">
        <v>0</v>
      </c>
      <c r="K1155" s="1566" t="str">
        <f t="shared" si="208"/>
        <v/>
      </c>
      <c r="L1155" s="497"/>
    </row>
    <row r="1156" spans="1:12" hidden="1">
      <c r="A1156" s="5"/>
      <c r="B1156" s="1247"/>
      <c r="C1156" s="1245">
        <v>560</v>
      </c>
      <c r="D1156" s="1248" t="s">
        <v>911</v>
      </c>
      <c r="E1156" s="624"/>
      <c r="F1156" s="633">
        <f t="shared" si="211"/>
        <v>0</v>
      </c>
      <c r="G1156" s="1529">
        <v>0</v>
      </c>
      <c r="H1156" s="1530">
        <v>0</v>
      </c>
      <c r="I1156" s="1530">
        <v>0</v>
      </c>
      <c r="J1156" s="550"/>
      <c r="K1156" s="1566" t="str">
        <f t="shared" si="208"/>
        <v/>
      </c>
      <c r="L1156" s="497"/>
    </row>
    <row r="1157" spans="1:12" hidden="1">
      <c r="A1157" s="5"/>
      <c r="B1157" s="1247"/>
      <c r="C1157" s="1245">
        <v>580</v>
      </c>
      <c r="D1157" s="1246" t="s">
        <v>912</v>
      </c>
      <c r="E1157" s="624"/>
      <c r="F1157" s="633">
        <f t="shared" si="211"/>
        <v>0</v>
      </c>
      <c r="G1157" s="1529">
        <v>0</v>
      </c>
      <c r="H1157" s="1530">
        <v>0</v>
      </c>
      <c r="I1157" s="1530">
        <v>0</v>
      </c>
      <c r="J1157" s="550"/>
      <c r="K1157" s="1566" t="str">
        <f t="shared" si="208"/>
        <v/>
      </c>
      <c r="L1157" s="497"/>
    </row>
    <row r="1158" spans="1:12" ht="31.5" hidden="1">
      <c r="A1158" s="5"/>
      <c r="B1158" s="1236"/>
      <c r="C1158" s="1238">
        <v>588</v>
      </c>
      <c r="D1158" s="1241" t="s">
        <v>1474</v>
      </c>
      <c r="E1158" s="624"/>
      <c r="F1158" s="633">
        <f>G1158+H1158+I1158+J1158</f>
        <v>0</v>
      </c>
      <c r="G1158" s="1529">
        <v>0</v>
      </c>
      <c r="H1158" s="1530">
        <v>0</v>
      </c>
      <c r="I1158" s="1530">
        <v>0</v>
      </c>
      <c r="J1158" s="753">
        <v>0</v>
      </c>
      <c r="K1158" s="1566" t="str">
        <f t="shared" si="208"/>
        <v/>
      </c>
      <c r="L1158" s="497"/>
    </row>
    <row r="1159" spans="1:12" ht="31.5" hidden="1">
      <c r="A1159" s="8">
        <v>5</v>
      </c>
      <c r="B1159" s="1236"/>
      <c r="C1159" s="1249">
        <v>590</v>
      </c>
      <c r="D1159" s="1250" t="s">
        <v>913</v>
      </c>
      <c r="E1159" s="628"/>
      <c r="F1159" s="632">
        <f t="shared" si="211"/>
        <v>0</v>
      </c>
      <c r="G1159" s="557"/>
      <c r="H1159" s="558"/>
      <c r="I1159" s="558"/>
      <c r="J1159" s="559"/>
      <c r="K1159" s="1566" t="str">
        <f t="shared" si="208"/>
        <v/>
      </c>
      <c r="L1159" s="497"/>
    </row>
    <row r="1160" spans="1:12" hidden="1">
      <c r="A1160" s="9">
        <v>10</v>
      </c>
      <c r="B1160" s="1230">
        <v>800</v>
      </c>
      <c r="C1160" s="2200" t="s">
        <v>1046</v>
      </c>
      <c r="D1160" s="2201"/>
      <c r="E1160" s="1547"/>
      <c r="F1160" s="466">
        <f t="shared" si="211"/>
        <v>0</v>
      </c>
      <c r="G1160" s="1344"/>
      <c r="H1160" s="1345"/>
      <c r="I1160" s="1345"/>
      <c r="J1160" s="1346"/>
      <c r="K1160" s="1566" t="str">
        <f t="shared" si="208"/>
        <v/>
      </c>
      <c r="L1160" s="497"/>
    </row>
    <row r="1161" spans="1:12">
      <c r="A1161" s="9">
        <v>15</v>
      </c>
      <c r="B1161" s="1230">
        <v>1000</v>
      </c>
      <c r="C1161" s="2202" t="s">
        <v>915</v>
      </c>
      <c r="D1161" s="2202"/>
      <c r="E1161" s="465">
        <f t="shared" ref="E1161:J1161" si="212">SUM(E1162:E1178)</f>
        <v>2000</v>
      </c>
      <c r="F1161" s="466">
        <f t="shared" si="212"/>
        <v>1081</v>
      </c>
      <c r="G1161" s="578">
        <f t="shared" si="212"/>
        <v>342</v>
      </c>
      <c r="H1161" s="579">
        <f t="shared" si="212"/>
        <v>0</v>
      </c>
      <c r="I1161" s="579">
        <f t="shared" si="212"/>
        <v>739</v>
      </c>
      <c r="J1161" s="580">
        <f t="shared" si="212"/>
        <v>0</v>
      </c>
      <c r="K1161" s="1566">
        <f t="shared" si="208"/>
        <v>1</v>
      </c>
      <c r="L1161" s="497"/>
    </row>
    <row r="1162" spans="1:12">
      <c r="A1162" s="8">
        <v>35</v>
      </c>
      <c r="B1162" s="1237"/>
      <c r="C1162" s="1232">
        <v>1011</v>
      </c>
      <c r="D1162" s="1251" t="s">
        <v>916</v>
      </c>
      <c r="E1162" s="622">
        <v>2000</v>
      </c>
      <c r="F1162" s="631">
        <f t="shared" ref="F1162:F1178" si="213">G1162+H1162+I1162+J1162</f>
        <v>0</v>
      </c>
      <c r="G1162" s="545"/>
      <c r="H1162" s="546"/>
      <c r="I1162" s="546"/>
      <c r="J1162" s="547"/>
      <c r="K1162" s="1566">
        <f t="shared" si="208"/>
        <v>1</v>
      </c>
      <c r="L1162" s="497"/>
    </row>
    <row r="1163" spans="1:12" hidden="1">
      <c r="A1163" s="9">
        <v>40</v>
      </c>
      <c r="B1163" s="1237"/>
      <c r="C1163" s="1238">
        <v>1012</v>
      </c>
      <c r="D1163" s="1239" t="s">
        <v>917</v>
      </c>
      <c r="E1163" s="624"/>
      <c r="F1163" s="633">
        <f t="shared" si="213"/>
        <v>0</v>
      </c>
      <c r="G1163" s="548"/>
      <c r="H1163" s="549"/>
      <c r="I1163" s="549"/>
      <c r="J1163" s="550"/>
      <c r="K1163" s="1566" t="str">
        <f t="shared" si="208"/>
        <v/>
      </c>
      <c r="L1163" s="497"/>
    </row>
    <row r="1164" spans="1:12" hidden="1">
      <c r="A1164" s="9">
        <v>45</v>
      </c>
      <c r="B1164" s="1237"/>
      <c r="C1164" s="1238">
        <v>1013</v>
      </c>
      <c r="D1164" s="1239" t="s">
        <v>918</v>
      </c>
      <c r="E1164" s="624"/>
      <c r="F1164" s="633">
        <f t="shared" si="213"/>
        <v>0</v>
      </c>
      <c r="G1164" s="548"/>
      <c r="H1164" s="549"/>
      <c r="I1164" s="549"/>
      <c r="J1164" s="550"/>
      <c r="K1164" s="1566" t="str">
        <f t="shared" si="208"/>
        <v/>
      </c>
      <c r="L1164" s="497"/>
    </row>
    <row r="1165" spans="1:12" hidden="1">
      <c r="A1165" s="9">
        <v>50</v>
      </c>
      <c r="B1165" s="1237"/>
      <c r="C1165" s="1238">
        <v>1014</v>
      </c>
      <c r="D1165" s="1239" t="s">
        <v>919</v>
      </c>
      <c r="E1165" s="624"/>
      <c r="F1165" s="633">
        <f t="shared" si="213"/>
        <v>0</v>
      </c>
      <c r="G1165" s="548"/>
      <c r="H1165" s="549"/>
      <c r="I1165" s="549"/>
      <c r="J1165" s="550"/>
      <c r="K1165" s="1566" t="str">
        <f t="shared" si="208"/>
        <v/>
      </c>
      <c r="L1165" s="497"/>
    </row>
    <row r="1166" spans="1:12" hidden="1">
      <c r="A1166" s="9">
        <v>55</v>
      </c>
      <c r="B1166" s="1237"/>
      <c r="C1166" s="1238">
        <v>1015</v>
      </c>
      <c r="D1166" s="1239" t="s">
        <v>920</v>
      </c>
      <c r="E1166" s="624"/>
      <c r="F1166" s="633">
        <f t="shared" si="213"/>
        <v>0</v>
      </c>
      <c r="G1166" s="548"/>
      <c r="H1166" s="549"/>
      <c r="I1166" s="549"/>
      <c r="J1166" s="550"/>
      <c r="K1166" s="1566" t="str">
        <f t="shared" si="208"/>
        <v/>
      </c>
      <c r="L1166" s="497"/>
    </row>
    <row r="1167" spans="1:12">
      <c r="A1167" s="9">
        <v>60</v>
      </c>
      <c r="B1167" s="1237"/>
      <c r="C1167" s="1252">
        <v>1016</v>
      </c>
      <c r="D1167" s="1253" t="s">
        <v>921</v>
      </c>
      <c r="E1167" s="626"/>
      <c r="F1167" s="634">
        <f t="shared" si="213"/>
        <v>721</v>
      </c>
      <c r="G1167" s="612">
        <v>342</v>
      </c>
      <c r="H1167" s="613">
        <v>0</v>
      </c>
      <c r="I1167" s="613">
        <v>379</v>
      </c>
      <c r="J1167" s="614">
        <v>0</v>
      </c>
      <c r="K1167" s="1566">
        <f t="shared" si="208"/>
        <v>1</v>
      </c>
      <c r="L1167" s="497"/>
    </row>
    <row r="1168" spans="1:12" hidden="1">
      <c r="A1168" s="8">
        <v>65</v>
      </c>
      <c r="B1168" s="1231"/>
      <c r="C1168" s="1254">
        <v>1020</v>
      </c>
      <c r="D1168" s="1255" t="s">
        <v>922</v>
      </c>
      <c r="E1168" s="1548"/>
      <c r="F1168" s="636">
        <f t="shared" si="213"/>
        <v>0</v>
      </c>
      <c r="G1168" s="554"/>
      <c r="H1168" s="555"/>
      <c r="I1168" s="555"/>
      <c r="J1168" s="556"/>
      <c r="K1168" s="1566" t="str">
        <f t="shared" si="208"/>
        <v/>
      </c>
      <c r="L1168" s="497"/>
    </row>
    <row r="1169" spans="1:12" hidden="1">
      <c r="A1169" s="9">
        <v>70</v>
      </c>
      <c r="B1169" s="1237"/>
      <c r="C1169" s="1256">
        <v>1030</v>
      </c>
      <c r="D1169" s="1257" t="s">
        <v>923</v>
      </c>
      <c r="E1169" s="1549"/>
      <c r="F1169" s="638">
        <f t="shared" si="213"/>
        <v>0</v>
      </c>
      <c r="G1169" s="551"/>
      <c r="H1169" s="552"/>
      <c r="I1169" s="552"/>
      <c r="J1169" s="553"/>
      <c r="K1169" s="1566" t="str">
        <f t="shared" si="208"/>
        <v/>
      </c>
      <c r="L1169" s="497"/>
    </row>
    <row r="1170" spans="1:12">
      <c r="A1170" s="9">
        <v>75</v>
      </c>
      <c r="B1170" s="1237"/>
      <c r="C1170" s="1254">
        <v>1051</v>
      </c>
      <c r="D1170" s="1258" t="s">
        <v>924</v>
      </c>
      <c r="E1170" s="1548"/>
      <c r="F1170" s="636">
        <f t="shared" si="213"/>
        <v>360</v>
      </c>
      <c r="G1170" s="554">
        <v>0</v>
      </c>
      <c r="H1170" s="555">
        <v>0</v>
      </c>
      <c r="I1170" s="555">
        <v>360</v>
      </c>
      <c r="J1170" s="556">
        <v>0</v>
      </c>
      <c r="K1170" s="1566">
        <f t="shared" si="208"/>
        <v>1</v>
      </c>
      <c r="L1170" s="497"/>
    </row>
    <row r="1171" spans="1:12" hidden="1">
      <c r="A1171" s="9">
        <v>80</v>
      </c>
      <c r="B1171" s="1237"/>
      <c r="C1171" s="1238">
        <v>1052</v>
      </c>
      <c r="D1171" s="1239" t="s">
        <v>925</v>
      </c>
      <c r="E1171" s="624"/>
      <c r="F1171" s="633">
        <f t="shared" si="213"/>
        <v>0</v>
      </c>
      <c r="G1171" s="548"/>
      <c r="H1171" s="549"/>
      <c r="I1171" s="549"/>
      <c r="J1171" s="550"/>
      <c r="K1171" s="1566" t="str">
        <f t="shared" si="208"/>
        <v/>
      </c>
      <c r="L1171" s="497"/>
    </row>
    <row r="1172" spans="1:12" hidden="1">
      <c r="A1172" s="9">
        <v>80</v>
      </c>
      <c r="B1172" s="1237"/>
      <c r="C1172" s="1256">
        <v>1053</v>
      </c>
      <c r="D1172" s="1257" t="s">
        <v>1347</v>
      </c>
      <c r="E1172" s="1549"/>
      <c r="F1172" s="638">
        <f t="shared" si="213"/>
        <v>0</v>
      </c>
      <c r="G1172" s="551"/>
      <c r="H1172" s="552"/>
      <c r="I1172" s="552"/>
      <c r="J1172" s="553"/>
      <c r="K1172" s="1566" t="str">
        <f t="shared" si="208"/>
        <v/>
      </c>
      <c r="L1172" s="497"/>
    </row>
    <row r="1173" spans="1:12" hidden="1">
      <c r="A1173" s="9">
        <v>85</v>
      </c>
      <c r="B1173" s="1237"/>
      <c r="C1173" s="1254">
        <v>1062</v>
      </c>
      <c r="D1173" s="1255" t="s">
        <v>926</v>
      </c>
      <c r="E1173" s="1548"/>
      <c r="F1173" s="636">
        <f t="shared" si="213"/>
        <v>0</v>
      </c>
      <c r="G1173" s="554"/>
      <c r="H1173" s="555"/>
      <c r="I1173" s="555"/>
      <c r="J1173" s="556"/>
      <c r="K1173" s="1566" t="str">
        <f t="shared" si="208"/>
        <v/>
      </c>
      <c r="L1173" s="497"/>
    </row>
    <row r="1174" spans="1:12" hidden="1">
      <c r="A1174" s="9">
        <v>90</v>
      </c>
      <c r="B1174" s="1237"/>
      <c r="C1174" s="1256">
        <v>1063</v>
      </c>
      <c r="D1174" s="1259" t="s">
        <v>1304</v>
      </c>
      <c r="E1174" s="1549"/>
      <c r="F1174" s="638">
        <f t="shared" si="213"/>
        <v>0</v>
      </c>
      <c r="G1174" s="551"/>
      <c r="H1174" s="552"/>
      <c r="I1174" s="552"/>
      <c r="J1174" s="553"/>
      <c r="K1174" s="1566" t="str">
        <f t="shared" si="208"/>
        <v/>
      </c>
      <c r="L1174" s="497"/>
    </row>
    <row r="1175" spans="1:12" hidden="1">
      <c r="A1175" s="9">
        <v>90</v>
      </c>
      <c r="B1175" s="1237"/>
      <c r="C1175" s="1260">
        <v>1069</v>
      </c>
      <c r="D1175" s="1261" t="s">
        <v>927</v>
      </c>
      <c r="E1175" s="1550"/>
      <c r="F1175" s="640">
        <f t="shared" si="213"/>
        <v>0</v>
      </c>
      <c r="G1175" s="737"/>
      <c r="H1175" s="738"/>
      <c r="I1175" s="738"/>
      <c r="J1175" s="702"/>
      <c r="K1175" s="1566" t="str">
        <f t="shared" si="208"/>
        <v/>
      </c>
      <c r="L1175" s="497"/>
    </row>
    <row r="1176" spans="1:12" hidden="1">
      <c r="A1176" s="8">
        <v>115</v>
      </c>
      <c r="B1176" s="1231"/>
      <c r="C1176" s="1254">
        <v>1091</v>
      </c>
      <c r="D1176" s="1258" t="s">
        <v>1348</v>
      </c>
      <c r="E1176" s="1548"/>
      <c r="F1176" s="636">
        <f t="shared" si="213"/>
        <v>0</v>
      </c>
      <c r="G1176" s="554"/>
      <c r="H1176" s="555"/>
      <c r="I1176" s="555"/>
      <c r="J1176" s="556"/>
      <c r="K1176" s="1566" t="str">
        <f t="shared" si="208"/>
        <v/>
      </c>
      <c r="L1176" s="497"/>
    </row>
    <row r="1177" spans="1:12" hidden="1">
      <c r="A1177" s="8">
        <v>125</v>
      </c>
      <c r="B1177" s="1237"/>
      <c r="C1177" s="1238">
        <v>1092</v>
      </c>
      <c r="D1177" s="1239" t="s">
        <v>1110</v>
      </c>
      <c r="E1177" s="624"/>
      <c r="F1177" s="633">
        <f t="shared" si="213"/>
        <v>0</v>
      </c>
      <c r="G1177" s="548"/>
      <c r="H1177" s="549"/>
      <c r="I1177" s="549"/>
      <c r="J1177" s="550"/>
      <c r="K1177" s="1566" t="str">
        <f t="shared" si="208"/>
        <v/>
      </c>
      <c r="L1177" s="497"/>
    </row>
    <row r="1178" spans="1:12" hidden="1">
      <c r="A1178" s="9">
        <v>130</v>
      </c>
      <c r="B1178" s="1237"/>
      <c r="C1178" s="1234">
        <v>1098</v>
      </c>
      <c r="D1178" s="1262" t="s">
        <v>928</v>
      </c>
      <c r="E1178" s="628"/>
      <c r="F1178" s="632">
        <f t="shared" si="213"/>
        <v>0</v>
      </c>
      <c r="G1178" s="557"/>
      <c r="H1178" s="558"/>
      <c r="I1178" s="558"/>
      <c r="J1178" s="559"/>
      <c r="K1178" s="1566" t="str">
        <f t="shared" si="208"/>
        <v/>
      </c>
      <c r="L1178" s="497"/>
    </row>
    <row r="1179" spans="1:12" hidden="1">
      <c r="A1179" s="9">
        <v>135</v>
      </c>
      <c r="B1179" s="1230">
        <v>1900</v>
      </c>
      <c r="C1179" s="2196" t="s">
        <v>580</v>
      </c>
      <c r="D1179" s="2196"/>
      <c r="E1179" s="465">
        <f t="shared" ref="E1179:J1179" si="214">SUM(E1180:E1182)</f>
        <v>0</v>
      </c>
      <c r="F1179" s="466">
        <f t="shared" si="214"/>
        <v>0</v>
      </c>
      <c r="G1179" s="578">
        <f t="shared" si="214"/>
        <v>0</v>
      </c>
      <c r="H1179" s="579">
        <f t="shared" si="214"/>
        <v>0</v>
      </c>
      <c r="I1179" s="579">
        <f t="shared" si="214"/>
        <v>0</v>
      </c>
      <c r="J1179" s="580">
        <f t="shared" si="214"/>
        <v>0</v>
      </c>
      <c r="K1179" s="1566" t="str">
        <f t="shared" si="208"/>
        <v/>
      </c>
      <c r="L1179" s="497"/>
    </row>
    <row r="1180" spans="1:12" ht="31.5" hidden="1">
      <c r="A1180" s="9">
        <v>140</v>
      </c>
      <c r="B1180" s="1237"/>
      <c r="C1180" s="1232">
        <v>1901</v>
      </c>
      <c r="D1180" s="1263" t="s">
        <v>581</v>
      </c>
      <c r="E1180" s="622"/>
      <c r="F1180" s="631">
        <f>G1180+H1180+I1180+J1180</f>
        <v>0</v>
      </c>
      <c r="G1180" s="545"/>
      <c r="H1180" s="546"/>
      <c r="I1180" s="546"/>
      <c r="J1180" s="547"/>
      <c r="K1180" s="1566" t="str">
        <f t="shared" si="208"/>
        <v/>
      </c>
      <c r="L1180" s="497"/>
    </row>
    <row r="1181" spans="1:12" ht="31.5" hidden="1">
      <c r="A1181" s="9">
        <v>145</v>
      </c>
      <c r="B1181" s="1264"/>
      <c r="C1181" s="1238">
        <v>1981</v>
      </c>
      <c r="D1181" s="1265" t="s">
        <v>582</v>
      </c>
      <c r="E1181" s="624"/>
      <c r="F1181" s="633">
        <f>G1181+H1181+I1181+J1181</f>
        <v>0</v>
      </c>
      <c r="G1181" s="548"/>
      <c r="H1181" s="549"/>
      <c r="I1181" s="549"/>
      <c r="J1181" s="550"/>
      <c r="K1181" s="1566" t="str">
        <f t="shared" si="208"/>
        <v/>
      </c>
      <c r="L1181" s="497"/>
    </row>
    <row r="1182" spans="1:12" ht="31.5" hidden="1">
      <c r="A1182" s="9">
        <v>150</v>
      </c>
      <c r="B1182" s="1237"/>
      <c r="C1182" s="1234">
        <v>1991</v>
      </c>
      <c r="D1182" s="1266" t="s">
        <v>583</v>
      </c>
      <c r="E1182" s="628"/>
      <c r="F1182" s="632">
        <f>G1182+H1182+I1182+J1182</f>
        <v>0</v>
      </c>
      <c r="G1182" s="557"/>
      <c r="H1182" s="558"/>
      <c r="I1182" s="558"/>
      <c r="J1182" s="559"/>
      <c r="K1182" s="1566" t="str">
        <f t="shared" si="208"/>
        <v/>
      </c>
      <c r="L1182" s="497"/>
    </row>
    <row r="1183" spans="1:12" hidden="1">
      <c r="A1183" s="9">
        <v>155</v>
      </c>
      <c r="B1183" s="1230">
        <v>2100</v>
      </c>
      <c r="C1183" s="2196" t="s">
        <v>1094</v>
      </c>
      <c r="D1183" s="2196"/>
      <c r="E1183" s="465">
        <f t="shared" ref="E1183:J1183" si="215">SUM(E1184:E1188)</f>
        <v>0</v>
      </c>
      <c r="F1183" s="466">
        <f t="shared" si="215"/>
        <v>0</v>
      </c>
      <c r="G1183" s="578">
        <f t="shared" si="215"/>
        <v>0</v>
      </c>
      <c r="H1183" s="579">
        <f t="shared" si="215"/>
        <v>0</v>
      </c>
      <c r="I1183" s="579">
        <f t="shared" si="215"/>
        <v>0</v>
      </c>
      <c r="J1183" s="580">
        <f t="shared" si="215"/>
        <v>0</v>
      </c>
      <c r="K1183" s="1566" t="str">
        <f t="shared" si="208"/>
        <v/>
      </c>
      <c r="L1183" s="497"/>
    </row>
    <row r="1184" spans="1:12" hidden="1">
      <c r="A1184" s="9">
        <v>160</v>
      </c>
      <c r="B1184" s="1237"/>
      <c r="C1184" s="1232">
        <v>2110</v>
      </c>
      <c r="D1184" s="1267" t="s">
        <v>929</v>
      </c>
      <c r="E1184" s="622"/>
      <c r="F1184" s="631">
        <f>G1184+H1184+I1184+J1184</f>
        <v>0</v>
      </c>
      <c r="G1184" s="545"/>
      <c r="H1184" s="546"/>
      <c r="I1184" s="546"/>
      <c r="J1184" s="547"/>
      <c r="K1184" s="1566" t="str">
        <f t="shared" si="208"/>
        <v/>
      </c>
      <c r="L1184" s="497"/>
    </row>
    <row r="1185" spans="1:12" hidden="1">
      <c r="A1185" s="9">
        <v>165</v>
      </c>
      <c r="B1185" s="1264"/>
      <c r="C1185" s="1238">
        <v>2120</v>
      </c>
      <c r="D1185" s="1241" t="s">
        <v>930</v>
      </c>
      <c r="E1185" s="624"/>
      <c r="F1185" s="633">
        <f>G1185+H1185+I1185+J1185</f>
        <v>0</v>
      </c>
      <c r="G1185" s="548"/>
      <c r="H1185" s="549"/>
      <c r="I1185" s="549"/>
      <c r="J1185" s="550"/>
      <c r="K1185" s="1566" t="str">
        <f t="shared" si="208"/>
        <v/>
      </c>
      <c r="L1185" s="497"/>
    </row>
    <row r="1186" spans="1:12" hidden="1">
      <c r="A1186" s="9">
        <v>175</v>
      </c>
      <c r="B1186" s="1264"/>
      <c r="C1186" s="1238">
        <v>2125</v>
      </c>
      <c r="D1186" s="1241" t="s">
        <v>1047</v>
      </c>
      <c r="E1186" s="624"/>
      <c r="F1186" s="633">
        <f>G1186+H1186+I1186+J1186</f>
        <v>0</v>
      </c>
      <c r="G1186" s="548"/>
      <c r="H1186" s="549"/>
      <c r="I1186" s="1530">
        <v>0</v>
      </c>
      <c r="J1186" s="550"/>
      <c r="K1186" s="1566" t="str">
        <f t="shared" si="208"/>
        <v/>
      </c>
      <c r="L1186" s="497"/>
    </row>
    <row r="1187" spans="1:12" hidden="1">
      <c r="A1187" s="9">
        <v>180</v>
      </c>
      <c r="B1187" s="1236"/>
      <c r="C1187" s="1238">
        <v>2140</v>
      </c>
      <c r="D1187" s="1241" t="s">
        <v>932</v>
      </c>
      <c r="E1187" s="624"/>
      <c r="F1187" s="633">
        <f>G1187+H1187+I1187+J1187</f>
        <v>0</v>
      </c>
      <c r="G1187" s="548"/>
      <c r="H1187" s="549"/>
      <c r="I1187" s="1530">
        <v>0</v>
      </c>
      <c r="J1187" s="550"/>
      <c r="K1187" s="1566" t="str">
        <f t="shared" si="208"/>
        <v/>
      </c>
      <c r="L1187" s="497"/>
    </row>
    <row r="1188" spans="1:12" hidden="1">
      <c r="A1188" s="9">
        <v>185</v>
      </c>
      <c r="B1188" s="1237"/>
      <c r="C1188" s="1234">
        <v>2190</v>
      </c>
      <c r="D1188" s="1268" t="s">
        <v>933</v>
      </c>
      <c r="E1188" s="628"/>
      <c r="F1188" s="632">
        <f>G1188+H1188+I1188+J1188</f>
        <v>0</v>
      </c>
      <c r="G1188" s="557"/>
      <c r="H1188" s="558"/>
      <c r="I1188" s="1532">
        <v>0</v>
      </c>
      <c r="J1188" s="559"/>
      <c r="K1188" s="1566" t="str">
        <f t="shared" si="208"/>
        <v/>
      </c>
      <c r="L1188" s="497"/>
    </row>
    <row r="1189" spans="1:12" hidden="1">
      <c r="A1189" s="9">
        <v>190</v>
      </c>
      <c r="B1189" s="1230">
        <v>2200</v>
      </c>
      <c r="C1189" s="2196" t="s">
        <v>934</v>
      </c>
      <c r="D1189" s="2196"/>
      <c r="E1189" s="465">
        <f t="shared" ref="E1189:J1189" si="216">SUM(E1190:E1191)</f>
        <v>0</v>
      </c>
      <c r="F1189" s="466">
        <f t="shared" si="216"/>
        <v>0</v>
      </c>
      <c r="G1189" s="578">
        <f t="shared" si="216"/>
        <v>0</v>
      </c>
      <c r="H1189" s="579">
        <f t="shared" si="216"/>
        <v>0</v>
      </c>
      <c r="I1189" s="579">
        <f t="shared" si="216"/>
        <v>0</v>
      </c>
      <c r="J1189" s="580">
        <f t="shared" si="216"/>
        <v>0</v>
      </c>
      <c r="K1189" s="1566" t="str">
        <f t="shared" si="208"/>
        <v/>
      </c>
      <c r="L1189" s="497"/>
    </row>
    <row r="1190" spans="1:12" hidden="1">
      <c r="A1190" s="9">
        <v>200</v>
      </c>
      <c r="B1190" s="1237"/>
      <c r="C1190" s="1232">
        <v>2221</v>
      </c>
      <c r="D1190" s="1233" t="s">
        <v>1287</v>
      </c>
      <c r="E1190" s="622"/>
      <c r="F1190" s="631">
        <f t="shared" ref="F1190:F1195" si="217">G1190+H1190+I1190+J1190</f>
        <v>0</v>
      </c>
      <c r="G1190" s="545"/>
      <c r="H1190" s="546"/>
      <c r="I1190" s="546"/>
      <c r="J1190" s="547"/>
      <c r="K1190" s="1566" t="str">
        <f t="shared" si="208"/>
        <v/>
      </c>
      <c r="L1190" s="497"/>
    </row>
    <row r="1191" spans="1:12" hidden="1">
      <c r="A1191" s="9">
        <v>200</v>
      </c>
      <c r="B1191" s="1237"/>
      <c r="C1191" s="1234">
        <v>2224</v>
      </c>
      <c r="D1191" s="1235" t="s">
        <v>935</v>
      </c>
      <c r="E1191" s="628"/>
      <c r="F1191" s="632">
        <f t="shared" si="217"/>
        <v>0</v>
      </c>
      <c r="G1191" s="557"/>
      <c r="H1191" s="558"/>
      <c r="I1191" s="558"/>
      <c r="J1191" s="559"/>
      <c r="K1191" s="1566" t="str">
        <f t="shared" si="208"/>
        <v/>
      </c>
      <c r="L1191" s="497"/>
    </row>
    <row r="1192" spans="1:12" hidden="1">
      <c r="A1192" s="9">
        <v>205</v>
      </c>
      <c r="B1192" s="1230">
        <v>2500</v>
      </c>
      <c r="C1192" s="2196" t="s">
        <v>936</v>
      </c>
      <c r="D1192" s="2203"/>
      <c r="E1192" s="1547"/>
      <c r="F1192" s="466">
        <f t="shared" si="217"/>
        <v>0</v>
      </c>
      <c r="G1192" s="1344"/>
      <c r="H1192" s="1345"/>
      <c r="I1192" s="1345"/>
      <c r="J1192" s="1346"/>
      <c r="K1192" s="1566" t="str">
        <f t="shared" si="208"/>
        <v/>
      </c>
      <c r="L1192" s="497"/>
    </row>
    <row r="1193" spans="1:12" hidden="1">
      <c r="A1193" s="9">
        <v>210</v>
      </c>
      <c r="B1193" s="1230">
        <v>2600</v>
      </c>
      <c r="C1193" s="2198" t="s">
        <v>937</v>
      </c>
      <c r="D1193" s="2199"/>
      <c r="E1193" s="1547"/>
      <c r="F1193" s="466">
        <f t="shared" si="217"/>
        <v>0</v>
      </c>
      <c r="G1193" s="1344"/>
      <c r="H1193" s="1345"/>
      <c r="I1193" s="1345"/>
      <c r="J1193" s="1346"/>
      <c r="K1193" s="1566" t="str">
        <f t="shared" si="208"/>
        <v/>
      </c>
      <c r="L1193" s="497"/>
    </row>
    <row r="1194" spans="1:12" hidden="1">
      <c r="A1194" s="9">
        <v>215</v>
      </c>
      <c r="B1194" s="1230">
        <v>2700</v>
      </c>
      <c r="C1194" s="2198" t="s">
        <v>938</v>
      </c>
      <c r="D1194" s="2199"/>
      <c r="E1194" s="1547"/>
      <c r="F1194" s="466">
        <f t="shared" si="217"/>
        <v>0</v>
      </c>
      <c r="G1194" s="1344"/>
      <c r="H1194" s="1345"/>
      <c r="I1194" s="1345"/>
      <c r="J1194" s="1346"/>
      <c r="K1194" s="1566" t="str">
        <f t="shared" si="208"/>
        <v/>
      </c>
      <c r="L1194" s="497"/>
    </row>
    <row r="1195" spans="1:12" hidden="1">
      <c r="A1195" s="8">
        <v>220</v>
      </c>
      <c r="B1195" s="1230">
        <v>2800</v>
      </c>
      <c r="C1195" s="2198" t="s">
        <v>1761</v>
      </c>
      <c r="D1195" s="2199"/>
      <c r="E1195" s="1547"/>
      <c r="F1195" s="466">
        <f t="shared" si="217"/>
        <v>0</v>
      </c>
      <c r="G1195" s="1344"/>
      <c r="H1195" s="1345"/>
      <c r="I1195" s="1345"/>
      <c r="J1195" s="1346"/>
      <c r="K1195" s="1566" t="str">
        <f t="shared" si="208"/>
        <v/>
      </c>
      <c r="L1195" s="497"/>
    </row>
    <row r="1196" spans="1:12" ht="36" hidden="1" customHeight="1">
      <c r="A1196" s="9">
        <v>225</v>
      </c>
      <c r="B1196" s="1230">
        <v>2900</v>
      </c>
      <c r="C1196" s="2196" t="s">
        <v>939</v>
      </c>
      <c r="D1196" s="2196"/>
      <c r="E1196" s="465">
        <f t="shared" ref="E1196:J1196" si="218">SUM(E1197:E1204)</f>
        <v>0</v>
      </c>
      <c r="F1196" s="466">
        <f t="shared" si="218"/>
        <v>0</v>
      </c>
      <c r="G1196" s="578">
        <f t="shared" si="218"/>
        <v>0</v>
      </c>
      <c r="H1196" s="579">
        <f t="shared" si="218"/>
        <v>0</v>
      </c>
      <c r="I1196" s="579">
        <f t="shared" si="218"/>
        <v>0</v>
      </c>
      <c r="J1196" s="580">
        <f t="shared" si="218"/>
        <v>0</v>
      </c>
      <c r="K1196" s="1566" t="str">
        <f t="shared" si="208"/>
        <v/>
      </c>
      <c r="L1196" s="497"/>
    </row>
    <row r="1197" spans="1:12" hidden="1">
      <c r="A1197" s="9">
        <v>230</v>
      </c>
      <c r="B1197" s="1269"/>
      <c r="C1197" s="1232">
        <v>2910</v>
      </c>
      <c r="D1197" s="1270" t="s">
        <v>2179</v>
      </c>
      <c r="E1197" s="622"/>
      <c r="F1197" s="631">
        <f t="shared" ref="F1197:F1204" si="219">G1197+H1197+I1197+J1197</f>
        <v>0</v>
      </c>
      <c r="G1197" s="545"/>
      <c r="H1197" s="546"/>
      <c r="I1197" s="546"/>
      <c r="J1197" s="547"/>
      <c r="K1197" s="1566" t="str">
        <f t="shared" si="208"/>
        <v/>
      </c>
      <c r="L1197" s="497"/>
    </row>
    <row r="1198" spans="1:12" hidden="1">
      <c r="A1198" s="9">
        <v>245</v>
      </c>
      <c r="B1198" s="1269"/>
      <c r="C1198" s="1256">
        <v>2920</v>
      </c>
      <c r="D1198" s="1271" t="s">
        <v>2178</v>
      </c>
      <c r="E1198" s="1549"/>
      <c r="F1198" s="638">
        <f>G1198+H1198+I1198+J1198</f>
        <v>0</v>
      </c>
      <c r="G1198" s="551"/>
      <c r="H1198" s="552"/>
      <c r="I1198" s="552"/>
      <c r="J1198" s="553"/>
      <c r="K1198" s="1566" t="str">
        <f t="shared" si="208"/>
        <v/>
      </c>
      <c r="L1198" s="497"/>
    </row>
    <row r="1199" spans="1:12" ht="31.5" hidden="1">
      <c r="A1199" s="8">
        <v>220</v>
      </c>
      <c r="B1199" s="1269"/>
      <c r="C1199" s="1256">
        <v>2969</v>
      </c>
      <c r="D1199" s="1271" t="s">
        <v>940</v>
      </c>
      <c r="E1199" s="1549"/>
      <c r="F1199" s="638">
        <f t="shared" si="219"/>
        <v>0</v>
      </c>
      <c r="G1199" s="551"/>
      <c r="H1199" s="552"/>
      <c r="I1199" s="552"/>
      <c r="J1199" s="553"/>
      <c r="K1199" s="1566" t="str">
        <f t="shared" si="208"/>
        <v/>
      </c>
      <c r="L1199" s="497"/>
    </row>
    <row r="1200" spans="1:12" ht="31.5" hidden="1">
      <c r="A1200" s="9">
        <v>225</v>
      </c>
      <c r="B1200" s="1269"/>
      <c r="C1200" s="1272">
        <v>2970</v>
      </c>
      <c r="D1200" s="1273" t="s">
        <v>941</v>
      </c>
      <c r="E1200" s="1551"/>
      <c r="F1200" s="642">
        <f t="shared" si="219"/>
        <v>0</v>
      </c>
      <c r="G1200" s="745"/>
      <c r="H1200" s="746"/>
      <c r="I1200" s="746"/>
      <c r="J1200" s="721"/>
      <c r="K1200" s="1566" t="str">
        <f t="shared" si="208"/>
        <v/>
      </c>
      <c r="L1200" s="497"/>
    </row>
    <row r="1201" spans="1:12" hidden="1">
      <c r="A1201" s="9">
        <v>230</v>
      </c>
      <c r="B1201" s="1269"/>
      <c r="C1201" s="1260">
        <v>2989</v>
      </c>
      <c r="D1201" s="1274" t="s">
        <v>942</v>
      </c>
      <c r="E1201" s="1550"/>
      <c r="F1201" s="640">
        <f t="shared" si="219"/>
        <v>0</v>
      </c>
      <c r="G1201" s="737"/>
      <c r="H1201" s="738"/>
      <c r="I1201" s="738"/>
      <c r="J1201" s="702"/>
      <c r="K1201" s="1566" t="str">
        <f t="shared" si="208"/>
        <v/>
      </c>
      <c r="L1201" s="497"/>
    </row>
    <row r="1202" spans="1:12" ht="31.5" hidden="1">
      <c r="A1202" s="9">
        <v>235</v>
      </c>
      <c r="B1202" s="1237"/>
      <c r="C1202" s="1254">
        <v>2990</v>
      </c>
      <c r="D1202" s="1275" t="s">
        <v>2180</v>
      </c>
      <c r="E1202" s="1548"/>
      <c r="F1202" s="636">
        <f>G1202+H1202+I1202+J1202</f>
        <v>0</v>
      </c>
      <c r="G1202" s="554"/>
      <c r="H1202" s="555"/>
      <c r="I1202" s="555"/>
      <c r="J1202" s="556"/>
      <c r="K1202" s="1566" t="str">
        <f t="shared" si="208"/>
        <v/>
      </c>
      <c r="L1202" s="497"/>
    </row>
    <row r="1203" spans="1:12" hidden="1">
      <c r="A1203" s="9">
        <v>240</v>
      </c>
      <c r="B1203" s="1237"/>
      <c r="C1203" s="1254">
        <v>2991</v>
      </c>
      <c r="D1203" s="1275" t="s">
        <v>943</v>
      </c>
      <c r="E1203" s="1548"/>
      <c r="F1203" s="636">
        <f t="shared" si="219"/>
        <v>0</v>
      </c>
      <c r="G1203" s="554"/>
      <c r="H1203" s="555"/>
      <c r="I1203" s="555"/>
      <c r="J1203" s="556"/>
      <c r="K1203" s="1566" t="str">
        <f t="shared" si="208"/>
        <v/>
      </c>
      <c r="L1203" s="497"/>
    </row>
    <row r="1204" spans="1:12" hidden="1">
      <c r="A1204" s="9">
        <v>245</v>
      </c>
      <c r="B1204" s="1237"/>
      <c r="C1204" s="1234">
        <v>2992</v>
      </c>
      <c r="D1204" s="1276" t="s">
        <v>944</v>
      </c>
      <c r="E1204" s="628"/>
      <c r="F1204" s="632">
        <f t="shared" si="219"/>
        <v>0</v>
      </c>
      <c r="G1204" s="557"/>
      <c r="H1204" s="558"/>
      <c r="I1204" s="558"/>
      <c r="J1204" s="559"/>
      <c r="K1204" s="1566" t="str">
        <f t="shared" si="208"/>
        <v/>
      </c>
      <c r="L1204" s="497"/>
    </row>
    <row r="1205" spans="1:12" hidden="1">
      <c r="A1205" s="8">
        <v>250</v>
      </c>
      <c r="B1205" s="1230">
        <v>3300</v>
      </c>
      <c r="C1205" s="1277" t="s">
        <v>945</v>
      </c>
      <c r="D1205" s="2012"/>
      <c r="E1205" s="465">
        <f t="shared" ref="E1205:J1205" si="220">SUM(E1206:E1211)</f>
        <v>0</v>
      </c>
      <c r="F1205" s="466">
        <f t="shared" si="220"/>
        <v>0</v>
      </c>
      <c r="G1205" s="578">
        <f t="shared" si="220"/>
        <v>0</v>
      </c>
      <c r="H1205" s="579">
        <f t="shared" si="220"/>
        <v>0</v>
      </c>
      <c r="I1205" s="579">
        <f t="shared" si="220"/>
        <v>0</v>
      </c>
      <c r="J1205" s="580">
        <f t="shared" si="220"/>
        <v>0</v>
      </c>
      <c r="K1205" s="1566" t="str">
        <f t="shared" si="208"/>
        <v/>
      </c>
      <c r="L1205" s="497"/>
    </row>
    <row r="1206" spans="1:12" hidden="1">
      <c r="A1206" s="9">
        <v>255</v>
      </c>
      <c r="B1206" s="1236"/>
      <c r="C1206" s="1232">
        <v>3301</v>
      </c>
      <c r="D1206" s="1278" t="s">
        <v>946</v>
      </c>
      <c r="E1206" s="622"/>
      <c r="F1206" s="631">
        <f t="shared" ref="F1206:F1214" si="221">G1206+H1206+I1206+J1206</f>
        <v>0</v>
      </c>
      <c r="G1206" s="545"/>
      <c r="H1206" s="546"/>
      <c r="I1206" s="1528">
        <v>0</v>
      </c>
      <c r="J1206" s="752">
        <v>0</v>
      </c>
      <c r="K1206" s="1566" t="str">
        <f t="shared" si="208"/>
        <v/>
      </c>
      <c r="L1206" s="497"/>
    </row>
    <row r="1207" spans="1:12" hidden="1">
      <c r="A1207" s="9">
        <v>265</v>
      </c>
      <c r="B1207" s="1236"/>
      <c r="C1207" s="1238">
        <v>3302</v>
      </c>
      <c r="D1207" s="1279" t="s">
        <v>1048</v>
      </c>
      <c r="E1207" s="624"/>
      <c r="F1207" s="633">
        <f t="shared" si="221"/>
        <v>0</v>
      </c>
      <c r="G1207" s="548"/>
      <c r="H1207" s="549"/>
      <c r="I1207" s="1530">
        <v>0</v>
      </c>
      <c r="J1207" s="753">
        <v>0</v>
      </c>
      <c r="K1207" s="1566" t="str">
        <f t="shared" si="208"/>
        <v/>
      </c>
      <c r="L1207" s="497"/>
    </row>
    <row r="1208" spans="1:12" hidden="1">
      <c r="A1208" s="8">
        <v>270</v>
      </c>
      <c r="B1208" s="1236"/>
      <c r="C1208" s="1238">
        <v>3303</v>
      </c>
      <c r="D1208" s="1279" t="s">
        <v>947</v>
      </c>
      <c r="E1208" s="624"/>
      <c r="F1208" s="633">
        <f t="shared" si="221"/>
        <v>0</v>
      </c>
      <c r="G1208" s="548"/>
      <c r="H1208" s="549"/>
      <c r="I1208" s="1530">
        <v>0</v>
      </c>
      <c r="J1208" s="753">
        <v>0</v>
      </c>
      <c r="K1208" s="1566" t="str">
        <f t="shared" si="208"/>
        <v/>
      </c>
      <c r="L1208" s="497"/>
    </row>
    <row r="1209" spans="1:12" hidden="1">
      <c r="A1209" s="8">
        <v>290</v>
      </c>
      <c r="B1209" s="1236"/>
      <c r="C1209" s="1238">
        <v>3304</v>
      </c>
      <c r="D1209" s="1279" t="s">
        <v>948</v>
      </c>
      <c r="E1209" s="624"/>
      <c r="F1209" s="633">
        <f t="shared" si="221"/>
        <v>0</v>
      </c>
      <c r="G1209" s="548"/>
      <c r="H1209" s="549"/>
      <c r="I1209" s="1530">
        <v>0</v>
      </c>
      <c r="J1209" s="753">
        <v>0</v>
      </c>
      <c r="K1209" s="1566" t="str">
        <f t="shared" si="208"/>
        <v/>
      </c>
      <c r="L1209" s="497"/>
    </row>
    <row r="1210" spans="1:12" hidden="1">
      <c r="A1210" s="17">
        <v>320</v>
      </c>
      <c r="B1210" s="1236"/>
      <c r="C1210" s="1238">
        <v>3305</v>
      </c>
      <c r="D1210" s="1279" t="s">
        <v>949</v>
      </c>
      <c r="E1210" s="624"/>
      <c r="F1210" s="633">
        <f t="shared" si="221"/>
        <v>0</v>
      </c>
      <c r="G1210" s="548"/>
      <c r="H1210" s="549"/>
      <c r="I1210" s="1530">
        <v>0</v>
      </c>
      <c r="J1210" s="753">
        <v>0</v>
      </c>
      <c r="K1210" s="1566" t="str">
        <f t="shared" si="208"/>
        <v/>
      </c>
      <c r="L1210" s="497"/>
    </row>
    <row r="1211" spans="1:12" ht="31.5" hidden="1">
      <c r="A1211" s="8">
        <v>330</v>
      </c>
      <c r="B1211" s="1236"/>
      <c r="C1211" s="1234">
        <v>3306</v>
      </c>
      <c r="D1211" s="1280" t="s">
        <v>1762</v>
      </c>
      <c r="E1211" s="628"/>
      <c r="F1211" s="632">
        <f t="shared" si="221"/>
        <v>0</v>
      </c>
      <c r="G1211" s="557"/>
      <c r="H1211" s="558"/>
      <c r="I1211" s="1532">
        <v>0</v>
      </c>
      <c r="J1211" s="1537">
        <v>0</v>
      </c>
      <c r="K1211" s="1566" t="str">
        <f t="shared" si="208"/>
        <v/>
      </c>
      <c r="L1211" s="497"/>
    </row>
    <row r="1212" spans="1:12" hidden="1">
      <c r="A1212" s="8">
        <v>350</v>
      </c>
      <c r="B1212" s="1230">
        <v>3900</v>
      </c>
      <c r="C1212" s="2196" t="s">
        <v>950</v>
      </c>
      <c r="D1212" s="2196"/>
      <c r="E1212" s="1547"/>
      <c r="F1212" s="466">
        <f t="shared" si="221"/>
        <v>0</v>
      </c>
      <c r="G1212" s="1344"/>
      <c r="H1212" s="1345"/>
      <c r="I1212" s="1345"/>
      <c r="J1212" s="1346"/>
      <c r="K1212" s="1566" t="str">
        <f t="shared" ref="K1212:K1259" si="222">(IF($E1212&lt;&gt;0,$K$2,IF($F1212&lt;&gt;0,$K$2,IF($G1212&lt;&gt;0,$K$2,IF($H1212&lt;&gt;0,$K$2,IF($I1212&lt;&gt;0,$K$2,IF($J1212&lt;&gt;0,$K$2,"")))))))</f>
        <v/>
      </c>
      <c r="L1212" s="497"/>
    </row>
    <row r="1213" spans="1:12" hidden="1">
      <c r="A1213" s="9">
        <v>355</v>
      </c>
      <c r="B1213" s="1230">
        <v>4000</v>
      </c>
      <c r="C1213" s="2196" t="s">
        <v>951</v>
      </c>
      <c r="D1213" s="2196"/>
      <c r="E1213" s="1547"/>
      <c r="F1213" s="466">
        <f t="shared" si="221"/>
        <v>0</v>
      </c>
      <c r="G1213" s="1344"/>
      <c r="H1213" s="1345"/>
      <c r="I1213" s="1345"/>
      <c r="J1213" s="1346"/>
      <c r="K1213" s="1566" t="str">
        <f t="shared" si="222"/>
        <v/>
      </c>
      <c r="L1213" s="497"/>
    </row>
    <row r="1214" spans="1:12" hidden="1">
      <c r="A1214" s="9">
        <v>375</v>
      </c>
      <c r="B1214" s="1230">
        <v>4100</v>
      </c>
      <c r="C1214" s="2196" t="s">
        <v>952</v>
      </c>
      <c r="D1214" s="2196"/>
      <c r="E1214" s="1547"/>
      <c r="F1214" s="466">
        <f t="shared" si="221"/>
        <v>0</v>
      </c>
      <c r="G1214" s="1344"/>
      <c r="H1214" s="1345"/>
      <c r="I1214" s="1345"/>
      <c r="J1214" s="1346"/>
      <c r="K1214" s="1566" t="str">
        <f t="shared" si="222"/>
        <v/>
      </c>
      <c r="L1214" s="497"/>
    </row>
    <row r="1215" spans="1:12" hidden="1">
      <c r="A1215" s="9">
        <v>375</v>
      </c>
      <c r="B1215" s="1230">
        <v>4200</v>
      </c>
      <c r="C1215" s="2196" t="s">
        <v>953</v>
      </c>
      <c r="D1215" s="2196"/>
      <c r="E1215" s="465">
        <f t="shared" ref="E1215:J1215" si="223">SUM(E1216:E1221)</f>
        <v>0</v>
      </c>
      <c r="F1215" s="466">
        <f t="shared" si="223"/>
        <v>0</v>
      </c>
      <c r="G1215" s="578">
        <f t="shared" si="223"/>
        <v>0</v>
      </c>
      <c r="H1215" s="579">
        <f t="shared" si="223"/>
        <v>0</v>
      </c>
      <c r="I1215" s="579">
        <f t="shared" si="223"/>
        <v>0</v>
      </c>
      <c r="J1215" s="580">
        <f t="shared" si="223"/>
        <v>0</v>
      </c>
      <c r="K1215" s="1566" t="str">
        <f t="shared" si="222"/>
        <v/>
      </c>
      <c r="L1215" s="497"/>
    </row>
    <row r="1216" spans="1:12" hidden="1">
      <c r="A1216" s="9">
        <v>380</v>
      </c>
      <c r="B1216" s="1281"/>
      <c r="C1216" s="1232">
        <v>4201</v>
      </c>
      <c r="D1216" s="1233" t="s">
        <v>954</v>
      </c>
      <c r="E1216" s="622"/>
      <c r="F1216" s="631">
        <f t="shared" ref="F1216:F1221" si="224">G1216+H1216+I1216+J1216</f>
        <v>0</v>
      </c>
      <c r="G1216" s="545"/>
      <c r="H1216" s="546"/>
      <c r="I1216" s="546"/>
      <c r="J1216" s="547"/>
      <c r="K1216" s="1566" t="str">
        <f t="shared" si="222"/>
        <v/>
      </c>
      <c r="L1216" s="497"/>
    </row>
    <row r="1217" spans="1:12" hidden="1">
      <c r="A1217" s="9">
        <v>385</v>
      </c>
      <c r="B1217" s="1281"/>
      <c r="C1217" s="1238">
        <v>4202</v>
      </c>
      <c r="D1217" s="1282" t="s">
        <v>955</v>
      </c>
      <c r="E1217" s="624"/>
      <c r="F1217" s="633">
        <f t="shared" si="224"/>
        <v>0</v>
      </c>
      <c r="G1217" s="548"/>
      <c r="H1217" s="549"/>
      <c r="I1217" s="549"/>
      <c r="J1217" s="550"/>
      <c r="K1217" s="1566" t="str">
        <f t="shared" si="222"/>
        <v/>
      </c>
      <c r="L1217" s="497"/>
    </row>
    <row r="1218" spans="1:12" hidden="1">
      <c r="A1218" s="9">
        <v>390</v>
      </c>
      <c r="B1218" s="1281"/>
      <c r="C1218" s="1238">
        <v>4214</v>
      </c>
      <c r="D1218" s="1282" t="s">
        <v>956</v>
      </c>
      <c r="E1218" s="624"/>
      <c r="F1218" s="633">
        <f t="shared" si="224"/>
        <v>0</v>
      </c>
      <c r="G1218" s="548"/>
      <c r="H1218" s="549"/>
      <c r="I1218" s="549"/>
      <c r="J1218" s="550"/>
      <c r="K1218" s="1566" t="str">
        <f t="shared" si="222"/>
        <v/>
      </c>
      <c r="L1218" s="497"/>
    </row>
    <row r="1219" spans="1:12" hidden="1">
      <c r="A1219" s="9">
        <v>390</v>
      </c>
      <c r="B1219" s="1281"/>
      <c r="C1219" s="1238">
        <v>4217</v>
      </c>
      <c r="D1219" s="1282" t="s">
        <v>957</v>
      </c>
      <c r="E1219" s="624"/>
      <c r="F1219" s="633">
        <f t="shared" si="224"/>
        <v>0</v>
      </c>
      <c r="G1219" s="548"/>
      <c r="H1219" s="549"/>
      <c r="I1219" s="549"/>
      <c r="J1219" s="550"/>
      <c r="K1219" s="1566" t="str">
        <f t="shared" si="222"/>
        <v/>
      </c>
      <c r="L1219" s="497"/>
    </row>
    <row r="1220" spans="1:12" hidden="1">
      <c r="A1220" s="9">
        <v>395</v>
      </c>
      <c r="B1220" s="1281"/>
      <c r="C1220" s="1238">
        <v>4218</v>
      </c>
      <c r="D1220" s="1239" t="s">
        <v>958</v>
      </c>
      <c r="E1220" s="624"/>
      <c r="F1220" s="633">
        <f t="shared" si="224"/>
        <v>0</v>
      </c>
      <c r="G1220" s="548"/>
      <c r="H1220" s="549"/>
      <c r="I1220" s="549"/>
      <c r="J1220" s="550"/>
      <c r="K1220" s="1566" t="str">
        <f t="shared" si="222"/>
        <v/>
      </c>
      <c r="L1220" s="497"/>
    </row>
    <row r="1221" spans="1:12" hidden="1">
      <c r="A1221" s="467">
        <v>397</v>
      </c>
      <c r="B1221" s="1281"/>
      <c r="C1221" s="1234">
        <v>4219</v>
      </c>
      <c r="D1221" s="1266" t="s">
        <v>959</v>
      </c>
      <c r="E1221" s="628"/>
      <c r="F1221" s="632">
        <f t="shared" si="224"/>
        <v>0</v>
      </c>
      <c r="G1221" s="557"/>
      <c r="H1221" s="558"/>
      <c r="I1221" s="558"/>
      <c r="J1221" s="559"/>
      <c r="K1221" s="1566" t="str">
        <f t="shared" si="222"/>
        <v/>
      </c>
      <c r="L1221" s="497"/>
    </row>
    <row r="1222" spans="1:12" hidden="1">
      <c r="A1222" s="7">
        <v>398</v>
      </c>
      <c r="B1222" s="1230">
        <v>4300</v>
      </c>
      <c r="C1222" s="2196" t="s">
        <v>1766</v>
      </c>
      <c r="D1222" s="2196"/>
      <c r="E1222" s="465">
        <f t="shared" ref="E1222:J1222" si="225">SUM(E1223:E1225)</f>
        <v>0</v>
      </c>
      <c r="F1222" s="466">
        <f t="shared" si="225"/>
        <v>0</v>
      </c>
      <c r="G1222" s="578">
        <f t="shared" si="225"/>
        <v>0</v>
      </c>
      <c r="H1222" s="579">
        <f t="shared" si="225"/>
        <v>0</v>
      </c>
      <c r="I1222" s="579">
        <f t="shared" si="225"/>
        <v>0</v>
      </c>
      <c r="J1222" s="580">
        <f t="shared" si="225"/>
        <v>0</v>
      </c>
      <c r="K1222" s="1566" t="str">
        <f t="shared" si="222"/>
        <v/>
      </c>
      <c r="L1222" s="497"/>
    </row>
    <row r="1223" spans="1:12" hidden="1">
      <c r="A1223" s="7">
        <v>399</v>
      </c>
      <c r="B1223" s="1281"/>
      <c r="C1223" s="1232">
        <v>4301</v>
      </c>
      <c r="D1223" s="1251" t="s">
        <v>960</v>
      </c>
      <c r="E1223" s="622"/>
      <c r="F1223" s="631">
        <f t="shared" ref="F1223:F1228" si="226">G1223+H1223+I1223+J1223</f>
        <v>0</v>
      </c>
      <c r="G1223" s="545"/>
      <c r="H1223" s="546"/>
      <c r="I1223" s="546"/>
      <c r="J1223" s="547"/>
      <c r="K1223" s="1566" t="str">
        <f t="shared" si="222"/>
        <v/>
      </c>
      <c r="L1223" s="497"/>
    </row>
    <row r="1224" spans="1:12" hidden="1">
      <c r="A1224" s="7">
        <v>400</v>
      </c>
      <c r="B1224" s="1281"/>
      <c r="C1224" s="1238">
        <v>4302</v>
      </c>
      <c r="D1224" s="1282" t="s">
        <v>1049</v>
      </c>
      <c r="E1224" s="624"/>
      <c r="F1224" s="633">
        <f t="shared" si="226"/>
        <v>0</v>
      </c>
      <c r="G1224" s="548"/>
      <c r="H1224" s="549"/>
      <c r="I1224" s="549"/>
      <c r="J1224" s="550"/>
      <c r="K1224" s="1566" t="str">
        <f t="shared" si="222"/>
        <v/>
      </c>
      <c r="L1224" s="497"/>
    </row>
    <row r="1225" spans="1:12" hidden="1">
      <c r="A1225" s="7">
        <v>401</v>
      </c>
      <c r="B1225" s="1281"/>
      <c r="C1225" s="1234">
        <v>4309</v>
      </c>
      <c r="D1225" s="1242" t="s">
        <v>962</v>
      </c>
      <c r="E1225" s="628"/>
      <c r="F1225" s="632">
        <f t="shared" si="226"/>
        <v>0</v>
      </c>
      <c r="G1225" s="557"/>
      <c r="H1225" s="558"/>
      <c r="I1225" s="558"/>
      <c r="J1225" s="559"/>
      <c r="K1225" s="1566" t="str">
        <f t="shared" si="222"/>
        <v/>
      </c>
      <c r="L1225" s="497"/>
    </row>
    <row r="1226" spans="1:12" hidden="1">
      <c r="A1226" s="7">
        <v>402</v>
      </c>
      <c r="B1226" s="1230">
        <v>4400</v>
      </c>
      <c r="C1226" s="2196" t="s">
        <v>1763</v>
      </c>
      <c r="D1226" s="2196"/>
      <c r="E1226" s="1547"/>
      <c r="F1226" s="466">
        <f t="shared" si="226"/>
        <v>0</v>
      </c>
      <c r="G1226" s="1344"/>
      <c r="H1226" s="1345"/>
      <c r="I1226" s="1345"/>
      <c r="J1226" s="1346"/>
      <c r="K1226" s="1566" t="str">
        <f t="shared" si="222"/>
        <v/>
      </c>
      <c r="L1226" s="497"/>
    </row>
    <row r="1227" spans="1:12" hidden="1">
      <c r="A1227" s="18">
        <v>404</v>
      </c>
      <c r="B1227" s="1230">
        <v>4500</v>
      </c>
      <c r="C1227" s="2196" t="s">
        <v>1764</v>
      </c>
      <c r="D1227" s="2196"/>
      <c r="E1227" s="1547"/>
      <c r="F1227" s="466">
        <f t="shared" si="226"/>
        <v>0</v>
      </c>
      <c r="G1227" s="1344"/>
      <c r="H1227" s="1345"/>
      <c r="I1227" s="1345"/>
      <c r="J1227" s="1346"/>
      <c r="K1227" s="1566" t="str">
        <f t="shared" si="222"/>
        <v/>
      </c>
      <c r="L1227" s="497"/>
    </row>
    <row r="1228" spans="1:12" hidden="1">
      <c r="A1228" s="18">
        <v>404</v>
      </c>
      <c r="B1228" s="1230">
        <v>4600</v>
      </c>
      <c r="C1228" s="2198" t="s">
        <v>963</v>
      </c>
      <c r="D1228" s="2199"/>
      <c r="E1228" s="1547"/>
      <c r="F1228" s="466">
        <f t="shared" si="226"/>
        <v>0</v>
      </c>
      <c r="G1228" s="1344"/>
      <c r="H1228" s="1345"/>
      <c r="I1228" s="1345"/>
      <c r="J1228" s="1346"/>
      <c r="K1228" s="1566" t="str">
        <f t="shared" si="222"/>
        <v/>
      </c>
      <c r="L1228" s="497"/>
    </row>
    <row r="1229" spans="1:12" hidden="1">
      <c r="A1229" s="8">
        <v>440</v>
      </c>
      <c r="B1229" s="1230">
        <v>4900</v>
      </c>
      <c r="C1229" s="2196" t="s">
        <v>584</v>
      </c>
      <c r="D1229" s="2196"/>
      <c r="E1229" s="465">
        <f t="shared" ref="E1229:J1229" si="227">+E1230+E1231</f>
        <v>0</v>
      </c>
      <c r="F1229" s="466">
        <f t="shared" si="227"/>
        <v>0</v>
      </c>
      <c r="G1229" s="578">
        <f t="shared" si="227"/>
        <v>0</v>
      </c>
      <c r="H1229" s="579">
        <f t="shared" si="227"/>
        <v>0</v>
      </c>
      <c r="I1229" s="579">
        <f t="shared" si="227"/>
        <v>0</v>
      </c>
      <c r="J1229" s="580">
        <f t="shared" si="227"/>
        <v>0</v>
      </c>
      <c r="K1229" s="1566" t="str">
        <f t="shared" si="222"/>
        <v/>
      </c>
      <c r="L1229" s="497"/>
    </row>
    <row r="1230" spans="1:12" hidden="1">
      <c r="A1230" s="8">
        <v>450</v>
      </c>
      <c r="B1230" s="1281"/>
      <c r="C1230" s="1232">
        <v>4901</v>
      </c>
      <c r="D1230" s="1283" t="s">
        <v>585</v>
      </c>
      <c r="E1230" s="622"/>
      <c r="F1230" s="631">
        <f>G1230+H1230+I1230+J1230</f>
        <v>0</v>
      </c>
      <c r="G1230" s="545"/>
      <c r="H1230" s="546"/>
      <c r="I1230" s="546"/>
      <c r="J1230" s="547"/>
      <c r="K1230" s="1566" t="str">
        <f t="shared" si="222"/>
        <v/>
      </c>
      <c r="L1230" s="497"/>
    </row>
    <row r="1231" spans="1:12" hidden="1">
      <c r="A1231" s="8">
        <v>495</v>
      </c>
      <c r="B1231" s="1281"/>
      <c r="C1231" s="1234">
        <v>4902</v>
      </c>
      <c r="D1231" s="1242" t="s">
        <v>586</v>
      </c>
      <c r="E1231" s="628"/>
      <c r="F1231" s="632">
        <f>G1231+H1231+I1231+J1231</f>
        <v>0</v>
      </c>
      <c r="G1231" s="557"/>
      <c r="H1231" s="558"/>
      <c r="I1231" s="558"/>
      <c r="J1231" s="559"/>
      <c r="K1231" s="1566" t="str">
        <f t="shared" si="222"/>
        <v/>
      </c>
      <c r="L1231" s="497"/>
    </row>
    <row r="1232" spans="1:12" hidden="1">
      <c r="A1232" s="9">
        <v>500</v>
      </c>
      <c r="B1232" s="1284">
        <v>5100</v>
      </c>
      <c r="C1232" s="2197" t="s">
        <v>964</v>
      </c>
      <c r="D1232" s="2197"/>
      <c r="E1232" s="1547"/>
      <c r="F1232" s="466">
        <f>G1232+H1232+I1232+J1232</f>
        <v>0</v>
      </c>
      <c r="G1232" s="1344"/>
      <c r="H1232" s="1345"/>
      <c r="I1232" s="1345"/>
      <c r="J1232" s="1346"/>
      <c r="K1232" s="1566" t="str">
        <f t="shared" si="222"/>
        <v/>
      </c>
      <c r="L1232" s="497"/>
    </row>
    <row r="1233" spans="1:12" hidden="1">
      <c r="A1233" s="9">
        <v>505</v>
      </c>
      <c r="B1233" s="1284">
        <v>5200</v>
      </c>
      <c r="C1233" s="2197" t="s">
        <v>965</v>
      </c>
      <c r="D1233" s="2197"/>
      <c r="E1233" s="465">
        <f t="shared" ref="E1233:J1233" si="228">SUM(E1234:E1240)</f>
        <v>0</v>
      </c>
      <c r="F1233" s="466">
        <f t="shared" si="228"/>
        <v>0</v>
      </c>
      <c r="G1233" s="578">
        <f t="shared" si="228"/>
        <v>0</v>
      </c>
      <c r="H1233" s="579">
        <f t="shared" si="228"/>
        <v>0</v>
      </c>
      <c r="I1233" s="579">
        <f t="shared" si="228"/>
        <v>0</v>
      </c>
      <c r="J1233" s="580">
        <f t="shared" si="228"/>
        <v>0</v>
      </c>
      <c r="K1233" s="1566" t="str">
        <f t="shared" si="222"/>
        <v/>
      </c>
      <c r="L1233" s="497"/>
    </row>
    <row r="1234" spans="1:12" hidden="1">
      <c r="A1234" s="9">
        <v>510</v>
      </c>
      <c r="B1234" s="1285"/>
      <c r="C1234" s="1286">
        <v>5201</v>
      </c>
      <c r="D1234" s="1287" t="s">
        <v>966</v>
      </c>
      <c r="E1234" s="622"/>
      <c r="F1234" s="631">
        <f t="shared" ref="F1234:F1240" si="229">G1234+H1234+I1234+J1234</f>
        <v>0</v>
      </c>
      <c r="G1234" s="545"/>
      <c r="H1234" s="546"/>
      <c r="I1234" s="546"/>
      <c r="J1234" s="547"/>
      <c r="K1234" s="1566" t="str">
        <f t="shared" si="222"/>
        <v/>
      </c>
      <c r="L1234" s="497"/>
    </row>
    <row r="1235" spans="1:12" hidden="1">
      <c r="A1235" s="9">
        <v>515</v>
      </c>
      <c r="B1235" s="1285"/>
      <c r="C1235" s="1288">
        <v>5202</v>
      </c>
      <c r="D1235" s="1289" t="s">
        <v>967</v>
      </c>
      <c r="E1235" s="624"/>
      <c r="F1235" s="633">
        <f t="shared" si="229"/>
        <v>0</v>
      </c>
      <c r="G1235" s="548"/>
      <c r="H1235" s="549"/>
      <c r="I1235" s="549"/>
      <c r="J1235" s="550"/>
      <c r="K1235" s="1566" t="str">
        <f t="shared" si="222"/>
        <v/>
      </c>
      <c r="L1235" s="497"/>
    </row>
    <row r="1236" spans="1:12" hidden="1">
      <c r="A1236" s="9">
        <v>520</v>
      </c>
      <c r="B1236" s="1285"/>
      <c r="C1236" s="1288">
        <v>5203</v>
      </c>
      <c r="D1236" s="1289" t="s">
        <v>266</v>
      </c>
      <c r="E1236" s="624"/>
      <c r="F1236" s="633">
        <f t="shared" si="229"/>
        <v>0</v>
      </c>
      <c r="G1236" s="548"/>
      <c r="H1236" s="549"/>
      <c r="I1236" s="549"/>
      <c r="J1236" s="550"/>
      <c r="K1236" s="1566" t="str">
        <f t="shared" si="222"/>
        <v/>
      </c>
      <c r="L1236" s="497"/>
    </row>
    <row r="1237" spans="1:12" hidden="1">
      <c r="A1237" s="9">
        <v>525</v>
      </c>
      <c r="B1237" s="1285"/>
      <c r="C1237" s="1288">
        <v>5204</v>
      </c>
      <c r="D1237" s="1289" t="s">
        <v>267</v>
      </c>
      <c r="E1237" s="624"/>
      <c r="F1237" s="633">
        <f t="shared" si="229"/>
        <v>0</v>
      </c>
      <c r="G1237" s="548"/>
      <c r="H1237" s="549"/>
      <c r="I1237" s="549"/>
      <c r="J1237" s="550"/>
      <c r="K1237" s="1566" t="str">
        <f t="shared" si="222"/>
        <v/>
      </c>
      <c r="L1237" s="497"/>
    </row>
    <row r="1238" spans="1:12" hidden="1">
      <c r="A1238" s="8">
        <v>635</v>
      </c>
      <c r="B1238" s="1285"/>
      <c r="C1238" s="1288">
        <v>5205</v>
      </c>
      <c r="D1238" s="1289" t="s">
        <v>268</v>
      </c>
      <c r="E1238" s="624"/>
      <c r="F1238" s="633">
        <f t="shared" si="229"/>
        <v>0</v>
      </c>
      <c r="G1238" s="548"/>
      <c r="H1238" s="549"/>
      <c r="I1238" s="549"/>
      <c r="J1238" s="550"/>
      <c r="K1238" s="1566" t="str">
        <f t="shared" si="222"/>
        <v/>
      </c>
      <c r="L1238" s="497"/>
    </row>
    <row r="1239" spans="1:12" hidden="1">
      <c r="A1239" s="9">
        <v>640</v>
      </c>
      <c r="B1239" s="1285"/>
      <c r="C1239" s="1288">
        <v>5206</v>
      </c>
      <c r="D1239" s="1289" t="s">
        <v>269</v>
      </c>
      <c r="E1239" s="624"/>
      <c r="F1239" s="633">
        <f t="shared" si="229"/>
        <v>0</v>
      </c>
      <c r="G1239" s="548"/>
      <c r="H1239" s="549"/>
      <c r="I1239" s="549"/>
      <c r="J1239" s="550"/>
      <c r="K1239" s="1566" t="str">
        <f t="shared" si="222"/>
        <v/>
      </c>
      <c r="L1239" s="497"/>
    </row>
    <row r="1240" spans="1:12" hidden="1">
      <c r="A1240" s="9">
        <v>645</v>
      </c>
      <c r="B1240" s="1285"/>
      <c r="C1240" s="1290">
        <v>5219</v>
      </c>
      <c r="D1240" s="1291" t="s">
        <v>270</v>
      </c>
      <c r="E1240" s="628"/>
      <c r="F1240" s="632">
        <f t="shared" si="229"/>
        <v>0</v>
      </c>
      <c r="G1240" s="557"/>
      <c r="H1240" s="558"/>
      <c r="I1240" s="558"/>
      <c r="J1240" s="559"/>
      <c r="K1240" s="1566" t="str">
        <f t="shared" si="222"/>
        <v/>
      </c>
      <c r="L1240" s="497"/>
    </row>
    <row r="1241" spans="1:12" hidden="1">
      <c r="A1241" s="9">
        <v>650</v>
      </c>
      <c r="B1241" s="1284">
        <v>5300</v>
      </c>
      <c r="C1241" s="2197" t="s">
        <v>271</v>
      </c>
      <c r="D1241" s="2197"/>
      <c r="E1241" s="465">
        <f t="shared" ref="E1241:J1241" si="230">SUM(E1242:E1243)</f>
        <v>0</v>
      </c>
      <c r="F1241" s="466">
        <f t="shared" si="230"/>
        <v>0</v>
      </c>
      <c r="G1241" s="578">
        <f t="shared" si="230"/>
        <v>0</v>
      </c>
      <c r="H1241" s="579">
        <f t="shared" si="230"/>
        <v>0</v>
      </c>
      <c r="I1241" s="579">
        <f t="shared" si="230"/>
        <v>0</v>
      </c>
      <c r="J1241" s="580">
        <f t="shared" si="230"/>
        <v>0</v>
      </c>
      <c r="K1241" s="1566" t="str">
        <f t="shared" si="222"/>
        <v/>
      </c>
      <c r="L1241" s="497"/>
    </row>
    <row r="1242" spans="1:12" hidden="1">
      <c r="A1242" s="8">
        <v>655</v>
      </c>
      <c r="B1242" s="1285"/>
      <c r="C1242" s="1286">
        <v>5301</v>
      </c>
      <c r="D1242" s="1287" t="s">
        <v>1288</v>
      </c>
      <c r="E1242" s="622"/>
      <c r="F1242" s="631">
        <f>G1242+H1242+I1242+J1242</f>
        <v>0</v>
      </c>
      <c r="G1242" s="545"/>
      <c r="H1242" s="546"/>
      <c r="I1242" s="546"/>
      <c r="J1242" s="547"/>
      <c r="K1242" s="1566" t="str">
        <f t="shared" si="222"/>
        <v/>
      </c>
      <c r="L1242" s="497"/>
    </row>
    <row r="1243" spans="1:12" hidden="1">
      <c r="A1243" s="8">
        <v>665</v>
      </c>
      <c r="B1243" s="1285"/>
      <c r="C1243" s="1290">
        <v>5309</v>
      </c>
      <c r="D1243" s="1291" t="s">
        <v>272</v>
      </c>
      <c r="E1243" s="628"/>
      <c r="F1243" s="632">
        <f>G1243+H1243+I1243+J1243</f>
        <v>0</v>
      </c>
      <c r="G1243" s="557"/>
      <c r="H1243" s="558"/>
      <c r="I1243" s="558"/>
      <c r="J1243" s="559"/>
      <c r="K1243" s="1566" t="str">
        <f t="shared" si="222"/>
        <v/>
      </c>
      <c r="L1243" s="497"/>
    </row>
    <row r="1244" spans="1:12" hidden="1">
      <c r="A1244" s="8">
        <v>675</v>
      </c>
      <c r="B1244" s="1284">
        <v>5400</v>
      </c>
      <c r="C1244" s="2197" t="s">
        <v>981</v>
      </c>
      <c r="D1244" s="2197"/>
      <c r="E1244" s="1547"/>
      <c r="F1244" s="466">
        <f>G1244+H1244+I1244+J1244</f>
        <v>0</v>
      </c>
      <c r="G1244" s="1344"/>
      <c r="H1244" s="1345"/>
      <c r="I1244" s="1345"/>
      <c r="J1244" s="1346"/>
      <c r="K1244" s="1566" t="str">
        <f t="shared" si="222"/>
        <v/>
      </c>
      <c r="L1244" s="497"/>
    </row>
    <row r="1245" spans="1:12" hidden="1">
      <c r="A1245" s="8">
        <v>685</v>
      </c>
      <c r="B1245" s="1230">
        <v>5500</v>
      </c>
      <c r="C1245" s="2196" t="s">
        <v>982</v>
      </c>
      <c r="D1245" s="2196"/>
      <c r="E1245" s="465">
        <f t="shared" ref="E1245:J1245" si="231">SUM(E1246:E1249)</f>
        <v>0</v>
      </c>
      <c r="F1245" s="466">
        <f t="shared" si="231"/>
        <v>0</v>
      </c>
      <c r="G1245" s="578">
        <f t="shared" si="231"/>
        <v>0</v>
      </c>
      <c r="H1245" s="579">
        <f t="shared" si="231"/>
        <v>0</v>
      </c>
      <c r="I1245" s="579">
        <f t="shared" si="231"/>
        <v>0</v>
      </c>
      <c r="J1245" s="580">
        <f t="shared" si="231"/>
        <v>0</v>
      </c>
      <c r="K1245" s="1566" t="str">
        <f t="shared" si="222"/>
        <v/>
      </c>
      <c r="L1245" s="497"/>
    </row>
    <row r="1246" spans="1:12" hidden="1">
      <c r="A1246" s="9">
        <v>690</v>
      </c>
      <c r="B1246" s="1281"/>
      <c r="C1246" s="1232">
        <v>5501</v>
      </c>
      <c r="D1246" s="1251" t="s">
        <v>983</v>
      </c>
      <c r="E1246" s="622"/>
      <c r="F1246" s="631">
        <f>G1246+H1246+I1246+J1246</f>
        <v>0</v>
      </c>
      <c r="G1246" s="545"/>
      <c r="H1246" s="546"/>
      <c r="I1246" s="546"/>
      <c r="J1246" s="547"/>
      <c r="K1246" s="1566" t="str">
        <f t="shared" si="222"/>
        <v/>
      </c>
      <c r="L1246" s="497"/>
    </row>
    <row r="1247" spans="1:12" hidden="1">
      <c r="A1247" s="9">
        <v>695</v>
      </c>
      <c r="B1247" s="1281"/>
      <c r="C1247" s="1238">
        <v>5502</v>
      </c>
      <c r="D1247" s="1239" t="s">
        <v>984</v>
      </c>
      <c r="E1247" s="624"/>
      <c r="F1247" s="633">
        <f>G1247+H1247+I1247+J1247</f>
        <v>0</v>
      </c>
      <c r="G1247" s="548"/>
      <c r="H1247" s="549"/>
      <c r="I1247" s="549"/>
      <c r="J1247" s="550"/>
      <c r="K1247" s="1566" t="str">
        <f t="shared" si="222"/>
        <v/>
      </c>
      <c r="L1247" s="497"/>
    </row>
    <row r="1248" spans="1:12" hidden="1">
      <c r="A1248" s="8">
        <v>700</v>
      </c>
      <c r="B1248" s="1281"/>
      <c r="C1248" s="1238">
        <v>5503</v>
      </c>
      <c r="D1248" s="1282" t="s">
        <v>985</v>
      </c>
      <c r="E1248" s="624"/>
      <c r="F1248" s="633">
        <f>G1248+H1248+I1248+J1248</f>
        <v>0</v>
      </c>
      <c r="G1248" s="548"/>
      <c r="H1248" s="549"/>
      <c r="I1248" s="549"/>
      <c r="J1248" s="550"/>
      <c r="K1248" s="1566" t="str">
        <f t="shared" si="222"/>
        <v/>
      </c>
      <c r="L1248" s="497"/>
    </row>
    <row r="1249" spans="1:12" hidden="1">
      <c r="A1249" s="8">
        <v>710</v>
      </c>
      <c r="B1249" s="1281"/>
      <c r="C1249" s="1234">
        <v>5504</v>
      </c>
      <c r="D1249" s="1262" t="s">
        <v>986</v>
      </c>
      <c r="E1249" s="628"/>
      <c r="F1249" s="632">
        <f>G1249+H1249+I1249+J1249</f>
        <v>0</v>
      </c>
      <c r="G1249" s="557"/>
      <c r="H1249" s="558"/>
      <c r="I1249" s="558"/>
      <c r="J1249" s="559"/>
      <c r="K1249" s="1566" t="str">
        <f t="shared" si="222"/>
        <v/>
      </c>
      <c r="L1249" s="497"/>
    </row>
    <row r="1250" spans="1:12" ht="36" hidden="1" customHeight="1">
      <c r="A1250" s="9">
        <v>715</v>
      </c>
      <c r="B1250" s="1284">
        <v>5700</v>
      </c>
      <c r="C1250" s="2184" t="s">
        <v>1349</v>
      </c>
      <c r="D1250" s="2185"/>
      <c r="E1250" s="465">
        <f t="shared" ref="E1250:J1250" si="232">SUM(E1251:E1253)</f>
        <v>0</v>
      </c>
      <c r="F1250" s="466">
        <f t="shared" si="232"/>
        <v>0</v>
      </c>
      <c r="G1250" s="578">
        <f t="shared" si="232"/>
        <v>0</v>
      </c>
      <c r="H1250" s="579">
        <f t="shared" si="232"/>
        <v>0</v>
      </c>
      <c r="I1250" s="579">
        <f t="shared" si="232"/>
        <v>0</v>
      </c>
      <c r="J1250" s="580">
        <f t="shared" si="232"/>
        <v>0</v>
      </c>
      <c r="K1250" s="1566" t="str">
        <f t="shared" si="222"/>
        <v/>
      </c>
      <c r="L1250" s="497"/>
    </row>
    <row r="1251" spans="1:12" hidden="1">
      <c r="A1251" s="9">
        <v>720</v>
      </c>
      <c r="B1251" s="1285"/>
      <c r="C1251" s="1286">
        <v>5701</v>
      </c>
      <c r="D1251" s="1287" t="s">
        <v>988</v>
      </c>
      <c r="E1251" s="622"/>
      <c r="F1251" s="631">
        <f>G1251+H1251+I1251+J1251</f>
        <v>0</v>
      </c>
      <c r="G1251" s="545"/>
      <c r="H1251" s="546"/>
      <c r="I1251" s="546"/>
      <c r="J1251" s="547"/>
      <c r="K1251" s="1566" t="str">
        <f t="shared" si="222"/>
        <v/>
      </c>
      <c r="L1251" s="497"/>
    </row>
    <row r="1252" spans="1:12" hidden="1">
      <c r="A1252" s="9">
        <v>725</v>
      </c>
      <c r="B1252" s="1285"/>
      <c r="C1252" s="1292">
        <v>5702</v>
      </c>
      <c r="D1252" s="1293" t="s">
        <v>989</v>
      </c>
      <c r="E1252" s="626"/>
      <c r="F1252" s="634">
        <f>G1252+H1252+I1252+J1252</f>
        <v>0</v>
      </c>
      <c r="G1252" s="612"/>
      <c r="H1252" s="613"/>
      <c r="I1252" s="613"/>
      <c r="J1252" s="614"/>
      <c r="K1252" s="1566" t="str">
        <f t="shared" si="222"/>
        <v/>
      </c>
      <c r="L1252" s="497"/>
    </row>
    <row r="1253" spans="1:12" hidden="1">
      <c r="A1253" s="9">
        <v>730</v>
      </c>
      <c r="B1253" s="1237"/>
      <c r="C1253" s="1294">
        <v>4071</v>
      </c>
      <c r="D1253" s="1295" t="s">
        <v>990</v>
      </c>
      <c r="E1253" s="1552"/>
      <c r="F1253" s="644">
        <f>G1253+H1253+I1253+J1253</f>
        <v>0</v>
      </c>
      <c r="G1253" s="747"/>
      <c r="H1253" s="1347"/>
      <c r="I1253" s="1347"/>
      <c r="J1253" s="1348"/>
      <c r="K1253" s="1566" t="str">
        <f t="shared" si="222"/>
        <v/>
      </c>
      <c r="L1253" s="497"/>
    </row>
    <row r="1254" spans="1:12" hidden="1">
      <c r="A1254" s="9">
        <v>735</v>
      </c>
      <c r="B1254" s="1296"/>
      <c r="C1254" s="1297"/>
      <c r="D1254" s="1298"/>
      <c r="E1254" s="1567"/>
      <c r="F1254" s="764"/>
      <c r="G1254" s="764"/>
      <c r="H1254" s="764"/>
      <c r="I1254" s="764"/>
      <c r="J1254" s="765"/>
      <c r="K1254" s="1566" t="str">
        <f t="shared" si="222"/>
        <v/>
      </c>
      <c r="L1254" s="497"/>
    </row>
    <row r="1255" spans="1:12" hidden="1">
      <c r="A1255" s="9">
        <v>740</v>
      </c>
      <c r="B1255" s="1299">
        <v>98</v>
      </c>
      <c r="C1255" s="2186" t="s">
        <v>991</v>
      </c>
      <c r="D1255" s="2187"/>
      <c r="E1255" s="1553"/>
      <c r="F1255" s="778">
        <f>G1255+H1255+I1255+J1255</f>
        <v>0</v>
      </c>
      <c r="G1255" s="771">
        <v>0</v>
      </c>
      <c r="H1255" s="772">
        <v>0</v>
      </c>
      <c r="I1255" s="772">
        <v>0</v>
      </c>
      <c r="J1255" s="773">
        <v>0</v>
      </c>
      <c r="K1255" s="1566" t="str">
        <f t="shared" si="222"/>
        <v/>
      </c>
      <c r="L1255" s="497"/>
    </row>
    <row r="1256" spans="1:12" hidden="1">
      <c r="A1256" s="9">
        <v>745</v>
      </c>
      <c r="B1256" s="1300"/>
      <c r="C1256" s="1301"/>
      <c r="D1256" s="1302"/>
      <c r="E1256" s="384"/>
      <c r="F1256" s="384"/>
      <c r="G1256" s="384"/>
      <c r="H1256" s="384"/>
      <c r="I1256" s="384"/>
      <c r="J1256" s="385"/>
      <c r="K1256" s="1566" t="str">
        <f t="shared" si="222"/>
        <v/>
      </c>
      <c r="L1256" s="497"/>
    </row>
    <row r="1257" spans="1:12" hidden="1">
      <c r="A1257" s="8">
        <v>750</v>
      </c>
      <c r="B1257" s="1303"/>
      <c r="C1257" s="1157"/>
      <c r="D1257" s="1298"/>
      <c r="E1257" s="386"/>
      <c r="F1257" s="386"/>
      <c r="G1257" s="386"/>
      <c r="H1257" s="386"/>
      <c r="I1257" s="386"/>
      <c r="J1257" s="387"/>
      <c r="K1257" s="1566" t="str">
        <f t="shared" si="222"/>
        <v/>
      </c>
      <c r="L1257" s="497"/>
    </row>
    <row r="1258" spans="1:12" hidden="1">
      <c r="A1258" s="9">
        <v>755</v>
      </c>
      <c r="B1258" s="1304"/>
      <c r="C1258" s="1305"/>
      <c r="D1258" s="1298"/>
      <c r="E1258" s="386"/>
      <c r="F1258" s="386"/>
      <c r="G1258" s="386"/>
      <c r="H1258" s="386"/>
      <c r="I1258" s="386"/>
      <c r="J1258" s="387"/>
      <c r="K1258" s="1566" t="str">
        <f t="shared" si="222"/>
        <v/>
      </c>
      <c r="L1258" s="497"/>
    </row>
    <row r="1259" spans="1:12" ht="16.5" thickBot="1">
      <c r="A1259" s="9">
        <v>760</v>
      </c>
      <c r="B1259" s="1306"/>
      <c r="C1259" s="1306" t="s">
        <v>499</v>
      </c>
      <c r="D1259" s="1307">
        <f>+B1259</f>
        <v>0</v>
      </c>
      <c r="E1259" s="479">
        <f t="shared" ref="E1259:J1259" si="233">SUM(E1143,E1146,E1152,E1160,E1161,E1179,E1183,E1189,E1192,E1193,E1194,E1195,E1196,E1205,E1212,E1213,E1214,E1215,E1222,E1226,E1227,E1228,E1229,E1232,E1233,E1241,E1244,E1245,E1250)+E1255</f>
        <v>2000</v>
      </c>
      <c r="F1259" s="480">
        <f t="shared" si="233"/>
        <v>1081</v>
      </c>
      <c r="G1259" s="761">
        <f t="shared" si="233"/>
        <v>342</v>
      </c>
      <c r="H1259" s="762">
        <f t="shared" si="233"/>
        <v>0</v>
      </c>
      <c r="I1259" s="762">
        <f t="shared" si="233"/>
        <v>739</v>
      </c>
      <c r="J1259" s="763">
        <f t="shared" si="233"/>
        <v>0</v>
      </c>
      <c r="K1259" s="1566">
        <f t="shared" si="222"/>
        <v>1</v>
      </c>
      <c r="L1259" s="1560" t="str">
        <f>LEFT(C1140,1)</f>
        <v>2</v>
      </c>
    </row>
    <row r="1260" spans="1:12" ht="16.5" thickTop="1">
      <c r="A1260" s="8">
        <v>765</v>
      </c>
      <c r="B1260" s="1308"/>
      <c r="C1260" s="1309"/>
      <c r="D1260" s="1160"/>
      <c r="E1260" s="779"/>
      <c r="F1260" s="779"/>
      <c r="G1260" s="779"/>
      <c r="H1260" s="779"/>
      <c r="I1260" s="779"/>
      <c r="J1260" s="779"/>
      <c r="K1260" s="4">
        <f>K1259</f>
        <v>1</v>
      </c>
      <c r="L1260" s="496"/>
    </row>
    <row r="1261" spans="1:12">
      <c r="A1261" s="8">
        <v>775</v>
      </c>
      <c r="B1261" s="1219"/>
      <c r="C1261" s="1310"/>
      <c r="D1261" s="1311"/>
      <c r="E1261" s="780"/>
      <c r="F1261" s="780"/>
      <c r="G1261" s="780"/>
      <c r="H1261" s="780"/>
      <c r="I1261" s="780"/>
      <c r="J1261" s="780"/>
      <c r="K1261" s="4">
        <f>K1259</f>
        <v>1</v>
      </c>
      <c r="L1261" s="496"/>
    </row>
    <row r="1262" spans="1:12" hidden="1">
      <c r="A1262" s="9">
        <v>780</v>
      </c>
      <c r="B1262" s="779"/>
      <c r="C1262" s="1157"/>
      <c r="D1262" s="1183"/>
      <c r="E1262" s="780"/>
      <c r="F1262" s="780"/>
      <c r="G1262" s="780"/>
      <c r="H1262" s="780"/>
      <c r="I1262" s="780"/>
      <c r="J1262" s="780"/>
      <c r="K1262" s="1954" t="str">
        <f>(IF(SUM(K1273:K1294)&lt;&gt;0,$K$2,""))</f>
        <v/>
      </c>
      <c r="L1262" s="496"/>
    </row>
    <row r="1263" spans="1:12" hidden="1">
      <c r="A1263" s="9">
        <v>785</v>
      </c>
      <c r="B1263" s="2188" t="str">
        <f>$B$7</f>
        <v>ОТЧЕТНИ ДАННИ ПО ЕБК ЗА ИЗПЪЛНЕНИЕТО НА БЮДЖЕТА</v>
      </c>
      <c r="C1263" s="2189"/>
      <c r="D1263" s="2189"/>
      <c r="E1263" s="780"/>
      <c r="F1263" s="780"/>
      <c r="G1263" s="780"/>
      <c r="H1263" s="780"/>
      <c r="I1263" s="780"/>
      <c r="J1263" s="780"/>
      <c r="K1263" s="1954" t="str">
        <f>(IF(SUM(K1273:K1294)&lt;&gt;0,$K$2,""))</f>
        <v/>
      </c>
      <c r="L1263" s="496"/>
    </row>
    <row r="1264" spans="1:12" hidden="1">
      <c r="A1264" s="9">
        <v>790</v>
      </c>
      <c r="B1264" s="779"/>
      <c r="C1264" s="1157"/>
      <c r="D1264" s="1183"/>
      <c r="E1264" s="1184" t="s">
        <v>750</v>
      </c>
      <c r="F1264" s="1184" t="s">
        <v>649</v>
      </c>
      <c r="G1264" s="780"/>
      <c r="H1264" s="780"/>
      <c r="I1264" s="780"/>
      <c r="J1264" s="780"/>
      <c r="K1264" s="1954" t="str">
        <f>(IF(SUM(K1273:K1294)&lt;&gt;0,$K$2,""))</f>
        <v/>
      </c>
      <c r="L1264" s="496"/>
    </row>
    <row r="1265" spans="1:12" ht="18.75" hidden="1">
      <c r="A1265" s="9">
        <v>795</v>
      </c>
      <c r="B1265" s="2190" t="str">
        <f>$B$9</f>
        <v>ОБЛАСТНА АДМИНИСТРАЦИЯ-ПЛЕВЕН</v>
      </c>
      <c r="C1265" s="2191"/>
      <c r="D1265" s="2192"/>
      <c r="E1265" s="1096">
        <f>$E$9</f>
        <v>42736</v>
      </c>
      <c r="F1265" s="1188">
        <f>$F$9</f>
        <v>43100</v>
      </c>
      <c r="G1265" s="780"/>
      <c r="H1265" s="780"/>
      <c r="I1265" s="780"/>
      <c r="J1265" s="780"/>
      <c r="K1265" s="1954" t="str">
        <f>(IF(SUM(K1273:K1294)&lt;&gt;0,$K$2,""))</f>
        <v/>
      </c>
      <c r="L1265" s="496"/>
    </row>
    <row r="1266" spans="1:12" hidden="1">
      <c r="A1266" s="8">
        <v>805</v>
      </c>
      <c r="B1266" s="1189" t="str">
        <f>$B$10</f>
        <v xml:space="preserve">                                                            (наименование на разпоредителя с бюджет)</v>
      </c>
      <c r="C1266" s="779"/>
      <c r="D1266" s="1160"/>
      <c r="E1266" s="1190"/>
      <c r="F1266" s="1190"/>
      <c r="G1266" s="780"/>
      <c r="H1266" s="780"/>
      <c r="I1266" s="780"/>
      <c r="J1266" s="780"/>
      <c r="K1266" s="1954" t="str">
        <f>(IF(SUM(K1273:K1294)&lt;&gt;0,$K$2,""))</f>
        <v/>
      </c>
      <c r="L1266" s="496"/>
    </row>
    <row r="1267" spans="1:12" hidden="1">
      <c r="A1267" s="9">
        <v>810</v>
      </c>
      <c r="B1267" s="1189"/>
      <c r="C1267" s="779"/>
      <c r="D1267" s="1160"/>
      <c r="E1267" s="1189"/>
      <c r="F1267" s="779"/>
      <c r="G1267" s="780"/>
      <c r="H1267" s="780"/>
      <c r="I1267" s="780"/>
      <c r="J1267" s="780"/>
      <c r="K1267" s="1954" t="str">
        <f>(IF(SUM(K1273:K1294)&lt;&gt;0,$K$2,""))</f>
        <v/>
      </c>
      <c r="L1267" s="496"/>
    </row>
    <row r="1268" spans="1:12" ht="19.5" hidden="1">
      <c r="A1268" s="9">
        <v>815</v>
      </c>
      <c r="B1268" s="2193" t="str">
        <f>$B$12</f>
        <v xml:space="preserve">Министерски съвет </v>
      </c>
      <c r="C1268" s="2194"/>
      <c r="D1268" s="2195"/>
      <c r="E1268" s="1191" t="s">
        <v>1328</v>
      </c>
      <c r="F1268" s="1953" t="str">
        <f>$F$12</f>
        <v>0300</v>
      </c>
      <c r="G1268" s="780"/>
      <c r="H1268" s="780"/>
      <c r="I1268" s="780"/>
      <c r="J1268" s="780"/>
      <c r="K1268" s="1954" t="str">
        <f>(IF(SUM(K1273:K1294)&lt;&gt;0,$K$2,""))</f>
        <v/>
      </c>
      <c r="L1268" s="496"/>
    </row>
    <row r="1269" spans="1:12" hidden="1">
      <c r="A1269" s="13">
        <v>525</v>
      </c>
      <c r="B1269" s="1193" t="str">
        <f>$B$13</f>
        <v xml:space="preserve">                                             (наименование на първостепенния разпоредител с бюджет)</v>
      </c>
      <c r="C1269" s="779"/>
      <c r="D1269" s="1160"/>
      <c r="E1269" s="1194"/>
      <c r="F1269" s="1195"/>
      <c r="G1269" s="780"/>
      <c r="H1269" s="780"/>
      <c r="I1269" s="780"/>
      <c r="J1269" s="780"/>
      <c r="K1269" s="1954" t="str">
        <f>(IF(SUM(K1273:K1294)&lt;&gt;0,$K$2,""))</f>
        <v/>
      </c>
      <c r="L1269" s="496"/>
    </row>
    <row r="1270" spans="1:12" ht="19.5" hidden="1">
      <c r="A1270" s="8">
        <v>820</v>
      </c>
      <c r="B1270" s="1312"/>
      <c r="C1270" s="1312"/>
      <c r="D1270" s="1313" t="s">
        <v>1442</v>
      </c>
      <c r="E1270" s="1314">
        <f>$E$15</f>
        <v>0</v>
      </c>
      <c r="F1270" s="1315" t="str">
        <f>$F$15</f>
        <v>БЮДЖЕТ</v>
      </c>
      <c r="G1270" s="386"/>
      <c r="H1270" s="386"/>
      <c r="I1270" s="386"/>
      <c r="J1270" s="386"/>
      <c r="K1270" s="1954" t="str">
        <f>(IF(SUM(K1273:K1294)&lt;&gt;0,$K$2,""))</f>
        <v/>
      </c>
      <c r="L1270" s="496"/>
    </row>
    <row r="1271" spans="1:12" hidden="1">
      <c r="A1271" s="9">
        <v>821</v>
      </c>
      <c r="B1271" s="1190"/>
      <c r="C1271" s="1157"/>
      <c r="D1271" s="1316" t="s">
        <v>1050</v>
      </c>
      <c r="E1271" s="780"/>
      <c r="F1271" s="1317" t="s">
        <v>753</v>
      </c>
      <c r="G1271" s="1317"/>
      <c r="H1271" s="386"/>
      <c r="I1271" s="1317"/>
      <c r="J1271" s="386"/>
      <c r="K1271" s="1954" t="str">
        <f>(IF(SUM(K1273:K1294)&lt;&gt;0,$K$2,""))</f>
        <v/>
      </c>
      <c r="L1271" s="496"/>
    </row>
    <row r="1272" spans="1:12" hidden="1">
      <c r="A1272" s="9">
        <v>822</v>
      </c>
      <c r="B1272" s="1318" t="s">
        <v>993</v>
      </c>
      <c r="C1272" s="1319" t="s">
        <v>994</v>
      </c>
      <c r="D1272" s="1320" t="s">
        <v>995</v>
      </c>
      <c r="E1272" s="1321" t="s">
        <v>996</v>
      </c>
      <c r="F1272" s="1322" t="s">
        <v>997</v>
      </c>
      <c r="G1272" s="781"/>
      <c r="H1272" s="781"/>
      <c r="I1272" s="781"/>
      <c r="J1272" s="781"/>
      <c r="K1272" s="1954" t="str">
        <f>(IF(SUM(K1273:K1294)&lt;&gt;0,$K$2,""))</f>
        <v/>
      </c>
      <c r="L1272" s="496"/>
    </row>
    <row r="1273" spans="1:12" hidden="1">
      <c r="A1273" s="9">
        <v>823</v>
      </c>
      <c r="B1273" s="1323"/>
      <c r="C1273" s="1324" t="s">
        <v>998</v>
      </c>
      <c r="D1273" s="1325" t="s">
        <v>999</v>
      </c>
      <c r="E1273" s="1349">
        <f>E1274+E1275</f>
        <v>0</v>
      </c>
      <c r="F1273" s="1350">
        <f>F1274+F1275</f>
        <v>0</v>
      </c>
      <c r="G1273" s="781"/>
      <c r="H1273" s="781"/>
      <c r="I1273" s="781"/>
      <c r="J1273" s="781"/>
      <c r="K1273" s="212" t="str">
        <f t="shared" ref="K1273:K1294" si="234">(IF($E1273&lt;&gt;0,$K$2,IF($F1273&lt;&gt;0,$K$2,"")))</f>
        <v/>
      </c>
      <c r="L1273" s="496"/>
    </row>
    <row r="1274" spans="1:12" hidden="1">
      <c r="A1274" s="9">
        <v>825</v>
      </c>
      <c r="B1274" s="1326"/>
      <c r="C1274" s="1327" t="s">
        <v>1000</v>
      </c>
      <c r="D1274" s="1328" t="s">
        <v>1001</v>
      </c>
      <c r="E1274" s="1351"/>
      <c r="F1274" s="1352"/>
      <c r="G1274" s="781"/>
      <c r="H1274" s="781"/>
      <c r="I1274" s="781"/>
      <c r="J1274" s="781"/>
      <c r="K1274" s="212" t="str">
        <f t="shared" si="234"/>
        <v/>
      </c>
      <c r="L1274" s="496"/>
    </row>
    <row r="1275" spans="1:12" hidden="1">
      <c r="A1275" s="9"/>
      <c r="B1275" s="1329"/>
      <c r="C1275" s="1330" t="s">
        <v>1002</v>
      </c>
      <c r="D1275" s="1331" t="s">
        <v>1003</v>
      </c>
      <c r="E1275" s="1353"/>
      <c r="F1275" s="1354"/>
      <c r="G1275" s="781"/>
      <c r="H1275" s="781"/>
      <c r="I1275" s="781"/>
      <c r="J1275" s="781"/>
      <c r="K1275" s="212" t="str">
        <f t="shared" si="234"/>
        <v/>
      </c>
      <c r="L1275" s="496"/>
    </row>
    <row r="1276" spans="1:12" hidden="1">
      <c r="A1276" s="9"/>
      <c r="B1276" s="1323"/>
      <c r="C1276" s="1324" t="s">
        <v>1004</v>
      </c>
      <c r="D1276" s="1325" t="s">
        <v>1005</v>
      </c>
      <c r="E1276" s="1355">
        <f>E1277+E1278</f>
        <v>0</v>
      </c>
      <c r="F1276" s="1356">
        <f>F1277+F1278</f>
        <v>0</v>
      </c>
      <c r="G1276" s="781"/>
      <c r="H1276" s="781"/>
      <c r="I1276" s="781"/>
      <c r="J1276" s="781"/>
      <c r="K1276" s="212" t="str">
        <f t="shared" si="234"/>
        <v/>
      </c>
      <c r="L1276" s="496"/>
    </row>
    <row r="1277" spans="1:12" hidden="1">
      <c r="A1277" s="9"/>
      <c r="B1277" s="1326"/>
      <c r="C1277" s="1327" t="s">
        <v>1006</v>
      </c>
      <c r="D1277" s="1328" t="s">
        <v>1001</v>
      </c>
      <c r="E1277" s="1351"/>
      <c r="F1277" s="1352"/>
      <c r="G1277" s="781"/>
      <c r="H1277" s="781"/>
      <c r="I1277" s="781"/>
      <c r="J1277" s="781"/>
      <c r="K1277" s="212" t="str">
        <f t="shared" si="234"/>
        <v/>
      </c>
      <c r="L1277" s="496"/>
    </row>
    <row r="1278" spans="1:12" hidden="1">
      <c r="A1278" s="9"/>
      <c r="B1278" s="1332"/>
      <c r="C1278" s="1333" t="s">
        <v>1007</v>
      </c>
      <c r="D1278" s="1334" t="s">
        <v>1008</v>
      </c>
      <c r="E1278" s="1357"/>
      <c r="F1278" s="1358"/>
      <c r="G1278" s="781"/>
      <c r="H1278" s="781"/>
      <c r="I1278" s="781"/>
      <c r="J1278" s="781"/>
      <c r="K1278" s="212" t="str">
        <f t="shared" si="234"/>
        <v/>
      </c>
      <c r="L1278" s="496"/>
    </row>
    <row r="1279" spans="1:12" hidden="1">
      <c r="A1279" s="9"/>
      <c r="B1279" s="1323"/>
      <c r="C1279" s="1324" t="s">
        <v>1009</v>
      </c>
      <c r="D1279" s="1325" t="s">
        <v>1010</v>
      </c>
      <c r="E1279" s="1359"/>
      <c r="F1279" s="1360"/>
      <c r="G1279" s="781"/>
      <c r="H1279" s="781"/>
      <c r="I1279" s="781"/>
      <c r="J1279" s="781"/>
      <c r="K1279" s="212" t="str">
        <f t="shared" si="234"/>
        <v/>
      </c>
      <c r="L1279" s="496"/>
    </row>
    <row r="1280" spans="1:12" hidden="1">
      <c r="A1280" s="9"/>
      <c r="B1280" s="1326"/>
      <c r="C1280" s="1335" t="s">
        <v>1011</v>
      </c>
      <c r="D1280" s="1336" t="s">
        <v>1012</v>
      </c>
      <c r="E1280" s="1361"/>
      <c r="F1280" s="1362"/>
      <c r="G1280" s="781"/>
      <c r="H1280" s="781"/>
      <c r="I1280" s="781"/>
      <c r="J1280" s="781"/>
      <c r="K1280" s="212" t="str">
        <f t="shared" si="234"/>
        <v/>
      </c>
      <c r="L1280" s="496"/>
    </row>
    <row r="1281" spans="1:12" hidden="1">
      <c r="A1281" s="9"/>
      <c r="B1281" s="1332"/>
      <c r="C1281" s="1330" t="s">
        <v>1013</v>
      </c>
      <c r="D1281" s="1331" t="s">
        <v>1014</v>
      </c>
      <c r="E1281" s="1363"/>
      <c r="F1281" s="1364"/>
      <c r="G1281" s="781"/>
      <c r="H1281" s="781"/>
      <c r="I1281" s="781"/>
      <c r="J1281" s="781"/>
      <c r="K1281" s="212" t="str">
        <f t="shared" si="234"/>
        <v/>
      </c>
      <c r="L1281" s="496"/>
    </row>
    <row r="1282" spans="1:12" hidden="1">
      <c r="A1282" s="9"/>
      <c r="B1282" s="1323"/>
      <c r="C1282" s="1324" t="s">
        <v>1015</v>
      </c>
      <c r="D1282" s="1325" t="s">
        <v>1016</v>
      </c>
      <c r="E1282" s="1355"/>
      <c r="F1282" s="1356"/>
      <c r="G1282" s="781"/>
      <c r="H1282" s="781"/>
      <c r="I1282" s="781"/>
      <c r="J1282" s="781"/>
      <c r="K1282" s="212" t="str">
        <f t="shared" si="234"/>
        <v/>
      </c>
      <c r="L1282" s="496"/>
    </row>
    <row r="1283" spans="1:12" hidden="1">
      <c r="A1283" s="9"/>
      <c r="B1283" s="1326"/>
      <c r="C1283" s="1335" t="s">
        <v>1017</v>
      </c>
      <c r="D1283" s="1336" t="s">
        <v>1018</v>
      </c>
      <c r="E1283" s="1365"/>
      <c r="F1283" s="1366"/>
      <c r="G1283" s="781"/>
      <c r="H1283" s="781"/>
      <c r="I1283" s="781"/>
      <c r="J1283" s="781"/>
      <c r="K1283" s="212" t="str">
        <f t="shared" si="234"/>
        <v/>
      </c>
      <c r="L1283" s="496"/>
    </row>
    <row r="1284" spans="1:12" hidden="1">
      <c r="A1284" s="9"/>
      <c r="B1284" s="1332"/>
      <c r="C1284" s="1330" t="s">
        <v>1019</v>
      </c>
      <c r="D1284" s="1331" t="s">
        <v>1020</v>
      </c>
      <c r="E1284" s="1353"/>
      <c r="F1284" s="1354"/>
      <c r="G1284" s="781"/>
      <c r="H1284" s="781"/>
      <c r="I1284" s="781"/>
      <c r="J1284" s="781"/>
      <c r="K1284" s="212" t="str">
        <f t="shared" si="234"/>
        <v/>
      </c>
      <c r="L1284" s="496"/>
    </row>
    <row r="1285" spans="1:12" hidden="1">
      <c r="A1285" s="9"/>
      <c r="B1285" s="1323"/>
      <c r="C1285" s="1324" t="s">
        <v>1021</v>
      </c>
      <c r="D1285" s="1325" t="s">
        <v>315</v>
      </c>
      <c r="E1285" s="1355"/>
      <c r="F1285" s="1356"/>
      <c r="G1285" s="781"/>
      <c r="H1285" s="781"/>
      <c r="I1285" s="781"/>
      <c r="J1285" s="781"/>
      <c r="K1285" s="212" t="str">
        <f t="shared" si="234"/>
        <v/>
      </c>
      <c r="L1285" s="496"/>
    </row>
    <row r="1286" spans="1:12" ht="31.5" hidden="1">
      <c r="A1286" s="9"/>
      <c r="B1286" s="1323"/>
      <c r="C1286" s="1324" t="s">
        <v>316</v>
      </c>
      <c r="D1286" s="1325" t="s">
        <v>11</v>
      </c>
      <c r="E1286" s="1367"/>
      <c r="F1286" s="1368"/>
      <c r="G1286" s="781"/>
      <c r="H1286" s="781"/>
      <c r="I1286" s="781"/>
      <c r="J1286" s="781"/>
      <c r="K1286" s="212" t="str">
        <f t="shared" si="234"/>
        <v/>
      </c>
      <c r="L1286" s="496"/>
    </row>
    <row r="1287" spans="1:12" hidden="1">
      <c r="A1287" s="9"/>
      <c r="B1287" s="1323"/>
      <c r="C1287" s="1324" t="s">
        <v>317</v>
      </c>
      <c r="D1287" s="1325" t="s">
        <v>9</v>
      </c>
      <c r="E1287" s="1355"/>
      <c r="F1287" s="1356"/>
      <c r="G1287" s="781"/>
      <c r="H1287" s="781"/>
      <c r="I1287" s="781"/>
      <c r="J1287" s="781"/>
      <c r="K1287" s="212" t="str">
        <f t="shared" si="234"/>
        <v/>
      </c>
      <c r="L1287" s="496"/>
    </row>
    <row r="1288" spans="1:12" ht="31.5" hidden="1">
      <c r="A1288" s="9"/>
      <c r="B1288" s="1323"/>
      <c r="C1288" s="1324" t="s">
        <v>318</v>
      </c>
      <c r="D1288" s="1325" t="s">
        <v>10</v>
      </c>
      <c r="E1288" s="1355"/>
      <c r="F1288" s="1356"/>
      <c r="G1288" s="781"/>
      <c r="H1288" s="781"/>
      <c r="I1288" s="781"/>
      <c r="J1288" s="781"/>
      <c r="K1288" s="212" t="str">
        <f t="shared" si="234"/>
        <v/>
      </c>
      <c r="L1288" s="496"/>
    </row>
    <row r="1289" spans="1:12" ht="31.5" hidden="1">
      <c r="A1289" s="11"/>
      <c r="B1289" s="1323"/>
      <c r="C1289" s="1324" t="s">
        <v>319</v>
      </c>
      <c r="D1289" s="1325" t="s">
        <v>320</v>
      </c>
      <c r="E1289" s="1355"/>
      <c r="F1289" s="1356"/>
      <c r="G1289" s="781"/>
      <c r="H1289" s="781"/>
      <c r="I1289" s="781"/>
      <c r="J1289" s="781"/>
      <c r="K1289" s="212" t="str">
        <f t="shared" si="234"/>
        <v/>
      </c>
      <c r="L1289" s="496"/>
    </row>
    <row r="1290" spans="1:12" hidden="1">
      <c r="A1290" s="11">
        <v>905</v>
      </c>
      <c r="B1290" s="1323"/>
      <c r="C1290" s="1324" t="s">
        <v>321</v>
      </c>
      <c r="D1290" s="1325" t="s">
        <v>322</v>
      </c>
      <c r="E1290" s="1355"/>
      <c r="F1290" s="1356"/>
      <c r="G1290" s="781"/>
      <c r="H1290" s="781"/>
      <c r="I1290" s="781"/>
      <c r="J1290" s="781"/>
      <c r="K1290" s="212" t="str">
        <f t="shared" si="234"/>
        <v/>
      </c>
      <c r="L1290" s="496"/>
    </row>
    <row r="1291" spans="1:12" hidden="1">
      <c r="A1291" s="11">
        <v>906</v>
      </c>
      <c r="B1291" s="1323"/>
      <c r="C1291" s="1324" t="s">
        <v>323</v>
      </c>
      <c r="D1291" s="1325" t="s">
        <v>324</v>
      </c>
      <c r="E1291" s="1355"/>
      <c r="F1291" s="1356"/>
      <c r="G1291" s="781"/>
      <c r="H1291" s="781"/>
      <c r="I1291" s="781"/>
      <c r="J1291" s="781"/>
      <c r="K1291" s="212" t="str">
        <f t="shared" si="234"/>
        <v/>
      </c>
      <c r="L1291" s="496"/>
    </row>
    <row r="1292" spans="1:12" hidden="1">
      <c r="A1292" s="11">
        <v>907</v>
      </c>
      <c r="B1292" s="1323"/>
      <c r="C1292" s="1324" t="s">
        <v>325</v>
      </c>
      <c r="D1292" s="1325" t="s">
        <v>326</v>
      </c>
      <c r="E1292" s="1355"/>
      <c r="F1292" s="1356"/>
      <c r="G1292" s="781"/>
      <c r="H1292" s="781"/>
      <c r="I1292" s="781"/>
      <c r="J1292" s="781"/>
      <c r="K1292" s="212" t="str">
        <f t="shared" si="234"/>
        <v/>
      </c>
      <c r="L1292" s="496"/>
    </row>
    <row r="1293" spans="1:12" hidden="1">
      <c r="A1293" s="11">
        <v>910</v>
      </c>
      <c r="B1293" s="1323"/>
      <c r="C1293" s="1324" t="s">
        <v>327</v>
      </c>
      <c r="D1293" s="1325" t="s">
        <v>328</v>
      </c>
      <c r="E1293" s="1355"/>
      <c r="F1293" s="1356"/>
      <c r="G1293" s="781"/>
      <c r="H1293" s="781"/>
      <c r="I1293" s="781"/>
      <c r="J1293" s="781"/>
      <c r="K1293" s="212" t="str">
        <f t="shared" si="234"/>
        <v/>
      </c>
      <c r="L1293" s="496"/>
    </row>
    <row r="1294" spans="1:12" ht="16.5" hidden="1" thickBot="1">
      <c r="A1294" s="11">
        <v>911</v>
      </c>
      <c r="B1294" s="1337"/>
      <c r="C1294" s="1338" t="s">
        <v>329</v>
      </c>
      <c r="D1294" s="1339" t="s">
        <v>330</v>
      </c>
      <c r="E1294" s="1369"/>
      <c r="F1294" s="1370"/>
      <c r="G1294" s="781"/>
      <c r="H1294" s="781"/>
      <c r="I1294" s="781"/>
      <c r="J1294" s="781"/>
      <c r="K1294" s="212" t="str">
        <f t="shared" si="234"/>
        <v/>
      </c>
      <c r="L1294" s="496"/>
    </row>
    <row r="1295" spans="1:12">
      <c r="B1295" s="1340" t="s">
        <v>647</v>
      </c>
      <c r="C1295" s="1341"/>
      <c r="D1295" s="1342"/>
      <c r="E1295" s="781"/>
      <c r="F1295" s="781"/>
      <c r="G1295" s="781"/>
      <c r="H1295" s="781"/>
      <c r="I1295" s="781"/>
      <c r="J1295" s="781"/>
      <c r="K1295" s="4">
        <f>K1259</f>
        <v>1</v>
      </c>
      <c r="L1295" s="496"/>
    </row>
    <row r="1296" spans="1:12" ht="36" hidden="1" customHeight="1"/>
    <row r="1297" spans="2:12" hidden="1"/>
    <row r="1298" spans="2:12" hidden="1">
      <c r="B1298" s="1159"/>
      <c r="C1298" s="1159"/>
      <c r="D1298" s="1178"/>
      <c r="E1298" s="15"/>
      <c r="F1298" s="15"/>
      <c r="G1298" s="15"/>
      <c r="H1298" s="15"/>
      <c r="I1298" s="15"/>
      <c r="J1298" s="15"/>
      <c r="K1298" s="1568" t="str">
        <f>(IF($E1432&lt;&gt;0,$K$2,IF($F1432&lt;&gt;0,$K$2,IF($G1432&lt;&gt;0,$K$2,IF($H1432&lt;&gt;0,$K$2,IF($I1432&lt;&gt;0,$K$2,IF($J1432&lt;&gt;0,$K$2,"")))))))</f>
        <v/>
      </c>
      <c r="L1298" s="496"/>
    </row>
    <row r="1299" spans="2:12" hidden="1">
      <c r="B1299" s="1159"/>
      <c r="C1299" s="1179"/>
      <c r="D1299" s="1180"/>
      <c r="E1299" s="15"/>
      <c r="F1299" s="15"/>
      <c r="G1299" s="15"/>
      <c r="H1299" s="15"/>
      <c r="I1299" s="15"/>
      <c r="J1299" s="15"/>
      <c r="K1299" s="1568" t="str">
        <f>(IF($E1432&lt;&gt;0,$K$2,IF($F1432&lt;&gt;0,$K$2,IF($G1432&lt;&gt;0,$K$2,IF($H1432&lt;&gt;0,$K$2,IF($I1432&lt;&gt;0,$K$2,IF($J1432&lt;&gt;0,$K$2,"")))))))</f>
        <v/>
      </c>
      <c r="L1299" s="496"/>
    </row>
    <row r="1300" spans="2:12" hidden="1">
      <c r="B1300" s="2188" t="str">
        <f>$B$7</f>
        <v>ОТЧЕТНИ ДАННИ ПО ЕБК ЗА ИЗПЪЛНЕНИЕТО НА БЮДЖЕТА</v>
      </c>
      <c r="C1300" s="2189"/>
      <c r="D1300" s="2189"/>
      <c r="E1300" s="1181"/>
      <c r="F1300" s="1181"/>
      <c r="G1300" s="1182"/>
      <c r="H1300" s="1182"/>
      <c r="I1300" s="1182"/>
      <c r="J1300" s="1182"/>
      <c r="K1300" s="1568" t="str">
        <f>(IF($E1432&lt;&gt;0,$K$2,IF($F1432&lt;&gt;0,$K$2,IF($G1432&lt;&gt;0,$K$2,IF($H1432&lt;&gt;0,$K$2,IF($I1432&lt;&gt;0,$K$2,IF($J1432&lt;&gt;0,$K$2,"")))))))</f>
        <v/>
      </c>
      <c r="L1300" s="496"/>
    </row>
    <row r="1301" spans="2:12" hidden="1">
      <c r="B1301" s="779"/>
      <c r="C1301" s="1157"/>
      <c r="D1301" s="1183"/>
      <c r="E1301" s="1184" t="s">
        <v>750</v>
      </c>
      <c r="F1301" s="1184" t="s">
        <v>649</v>
      </c>
      <c r="G1301" s="780"/>
      <c r="H1301" s="1185" t="s">
        <v>1445</v>
      </c>
      <c r="I1301" s="1186"/>
      <c r="J1301" s="1187"/>
      <c r="K1301" s="1568" t="str">
        <f>(IF($E1432&lt;&gt;0,$K$2,IF($F1432&lt;&gt;0,$K$2,IF($G1432&lt;&gt;0,$K$2,IF($H1432&lt;&gt;0,$K$2,IF($I1432&lt;&gt;0,$K$2,IF($J1432&lt;&gt;0,$K$2,"")))))))</f>
        <v/>
      </c>
      <c r="L1301" s="496"/>
    </row>
    <row r="1302" spans="2:12" ht="18.75" hidden="1">
      <c r="B1302" s="2190" t="str">
        <f>$B$9</f>
        <v>ОБЛАСТНА АДМИНИСТРАЦИЯ-ПЛЕВЕН</v>
      </c>
      <c r="C1302" s="2191"/>
      <c r="D1302" s="2192"/>
      <c r="E1302" s="1096">
        <f>$E$9</f>
        <v>42736</v>
      </c>
      <c r="F1302" s="1188">
        <f>$F$9</f>
        <v>43100</v>
      </c>
      <c r="G1302" s="780"/>
      <c r="H1302" s="780"/>
      <c r="I1302" s="780"/>
      <c r="J1302" s="780"/>
      <c r="K1302" s="1568" t="str">
        <f>(IF($E1432&lt;&gt;0,$K$2,IF($F1432&lt;&gt;0,$K$2,IF($G1432&lt;&gt;0,$K$2,IF($H1432&lt;&gt;0,$K$2,IF($I1432&lt;&gt;0,$K$2,IF($J1432&lt;&gt;0,$K$2,"")))))))</f>
        <v/>
      </c>
      <c r="L1302" s="496"/>
    </row>
    <row r="1303" spans="2:12" hidden="1">
      <c r="B1303" s="1189" t="str">
        <f>$B$10</f>
        <v xml:space="preserve">                                                            (наименование на разпоредителя с бюджет)</v>
      </c>
      <c r="C1303" s="779"/>
      <c r="D1303" s="1160"/>
      <c r="E1303" s="1190"/>
      <c r="F1303" s="1190"/>
      <c r="G1303" s="780"/>
      <c r="H1303" s="780"/>
      <c r="I1303" s="780"/>
      <c r="J1303" s="780"/>
      <c r="K1303" s="1568" t="str">
        <f>(IF($E1432&lt;&gt;0,$K$2,IF($F1432&lt;&gt;0,$K$2,IF($G1432&lt;&gt;0,$K$2,IF($H1432&lt;&gt;0,$K$2,IF($I1432&lt;&gt;0,$K$2,IF($J1432&lt;&gt;0,$K$2,"")))))))</f>
        <v/>
      </c>
      <c r="L1303" s="496"/>
    </row>
    <row r="1304" spans="2:12" hidden="1">
      <c r="B1304" s="1189"/>
      <c r="C1304" s="779"/>
      <c r="D1304" s="1160"/>
      <c r="E1304" s="1189"/>
      <c r="F1304" s="779"/>
      <c r="G1304" s="780"/>
      <c r="H1304" s="780"/>
      <c r="I1304" s="780"/>
      <c r="J1304" s="780"/>
      <c r="K1304" s="1568" t="str">
        <f>(IF($E1432&lt;&gt;0,$K$2,IF($F1432&lt;&gt;0,$K$2,IF($G1432&lt;&gt;0,$K$2,IF($H1432&lt;&gt;0,$K$2,IF($I1432&lt;&gt;0,$K$2,IF($J1432&lt;&gt;0,$K$2,"")))))))</f>
        <v/>
      </c>
      <c r="L1304" s="496"/>
    </row>
    <row r="1305" spans="2:12" ht="19.5" hidden="1">
      <c r="B1305" s="2193" t="str">
        <f>$B$12</f>
        <v xml:space="preserve">Министерски съвет </v>
      </c>
      <c r="C1305" s="2194"/>
      <c r="D1305" s="2195"/>
      <c r="E1305" s="1191" t="s">
        <v>1328</v>
      </c>
      <c r="F1305" s="1952" t="str">
        <f>$F$12</f>
        <v>0300</v>
      </c>
      <c r="G1305" s="1192"/>
      <c r="H1305" s="780"/>
      <c r="I1305" s="780"/>
      <c r="J1305" s="780"/>
      <c r="K1305" s="1568" t="str">
        <f>(IF($E1432&lt;&gt;0,$K$2,IF($F1432&lt;&gt;0,$K$2,IF($G1432&lt;&gt;0,$K$2,IF($H1432&lt;&gt;0,$K$2,IF($I1432&lt;&gt;0,$K$2,IF($J1432&lt;&gt;0,$K$2,"")))))))</f>
        <v/>
      </c>
      <c r="L1305" s="496"/>
    </row>
    <row r="1306" spans="2:12" hidden="1">
      <c r="B1306" s="1193" t="str">
        <f>$B$13</f>
        <v xml:space="preserve">                                             (наименование на първостепенния разпоредител с бюджет)</v>
      </c>
      <c r="C1306" s="779"/>
      <c r="D1306" s="1160"/>
      <c r="E1306" s="1194"/>
      <c r="F1306" s="1195"/>
      <c r="G1306" s="780"/>
      <c r="H1306" s="780"/>
      <c r="I1306" s="780"/>
      <c r="J1306" s="780"/>
      <c r="K1306" s="1568" t="str">
        <f>(IF($E1432&lt;&gt;0,$K$2,IF($F1432&lt;&gt;0,$K$2,IF($G1432&lt;&gt;0,$K$2,IF($H1432&lt;&gt;0,$K$2,IF($I1432&lt;&gt;0,$K$2,IF($J1432&lt;&gt;0,$K$2,"")))))))</f>
        <v/>
      </c>
      <c r="L1306" s="496"/>
    </row>
    <row r="1307" spans="2:12" ht="19.5" hidden="1">
      <c r="B1307" s="1196"/>
      <c r="C1307" s="780"/>
      <c r="D1307" s="1197" t="s">
        <v>1456</v>
      </c>
      <c r="E1307" s="1198">
        <f>$E$15</f>
        <v>0</v>
      </c>
      <c r="F1307" s="1544" t="str">
        <f>$F$15</f>
        <v>БЮДЖЕТ</v>
      </c>
      <c r="G1307" s="780"/>
      <c r="H1307" s="1199"/>
      <c r="I1307" s="780"/>
      <c r="J1307" s="1199"/>
      <c r="K1307" s="1568" t="str">
        <f>(IF($E1432&lt;&gt;0,$K$2,IF($F1432&lt;&gt;0,$K$2,IF($G1432&lt;&gt;0,$K$2,IF($H1432&lt;&gt;0,$K$2,IF($I1432&lt;&gt;0,$K$2,IF($J1432&lt;&gt;0,$K$2,"")))))))</f>
        <v/>
      </c>
      <c r="L1307" s="496"/>
    </row>
    <row r="1308" spans="2:12" hidden="1">
      <c r="B1308" s="779"/>
      <c r="C1308" s="1157"/>
      <c r="D1308" s="1183"/>
      <c r="E1308" s="1195"/>
      <c r="F1308" s="1200"/>
      <c r="G1308" s="1201"/>
      <c r="H1308" s="1201"/>
      <c r="I1308" s="1201"/>
      <c r="J1308" s="1202" t="s">
        <v>753</v>
      </c>
      <c r="K1308" s="1568" t="str">
        <f>(IF($E1432&lt;&gt;0,$K$2,IF($F1432&lt;&gt;0,$K$2,IF($G1432&lt;&gt;0,$K$2,IF($H1432&lt;&gt;0,$K$2,IF($I1432&lt;&gt;0,$K$2,IF($J1432&lt;&gt;0,$K$2,"")))))))</f>
        <v/>
      </c>
      <c r="L1308" s="496"/>
    </row>
    <row r="1309" spans="2:12" ht="16.5" hidden="1">
      <c r="B1309" s="1203"/>
      <c r="C1309" s="1204"/>
      <c r="D1309" s="1205" t="s">
        <v>1043</v>
      </c>
      <c r="E1309" s="1206" t="s">
        <v>755</v>
      </c>
      <c r="F1309" s="477" t="s">
        <v>1343</v>
      </c>
      <c r="G1309" s="1207"/>
      <c r="H1309" s="1208"/>
      <c r="I1309" s="1207"/>
      <c r="J1309" s="1209"/>
      <c r="K1309" s="1568" t="str">
        <f>(IF($E1432&lt;&gt;0,$K$2,IF($F1432&lt;&gt;0,$K$2,IF($G1432&lt;&gt;0,$K$2,IF($H1432&lt;&gt;0,$K$2,IF($I1432&lt;&gt;0,$K$2,IF($J1432&lt;&gt;0,$K$2,"")))))))</f>
        <v/>
      </c>
      <c r="L1309" s="496"/>
    </row>
    <row r="1310" spans="2:12" ht="56.1" hidden="1" customHeight="1">
      <c r="B1310" s="1210" t="s">
        <v>703</v>
      </c>
      <c r="C1310" s="1211" t="s">
        <v>757</v>
      </c>
      <c r="D1310" s="1212" t="s">
        <v>1044</v>
      </c>
      <c r="E1310" s="1213">
        <f>$C$3</f>
        <v>2017</v>
      </c>
      <c r="F1310" s="478" t="s">
        <v>1341</v>
      </c>
      <c r="G1310" s="1214" t="s">
        <v>1340</v>
      </c>
      <c r="H1310" s="1215" t="s">
        <v>1037</v>
      </c>
      <c r="I1310" s="1216" t="s">
        <v>1329</v>
      </c>
      <c r="J1310" s="1217" t="s">
        <v>1330</v>
      </c>
      <c r="K1310" s="1568" t="str">
        <f>(IF($E1432&lt;&gt;0,$K$2,IF($F1432&lt;&gt;0,$K$2,IF($G1432&lt;&gt;0,$K$2,IF($H1432&lt;&gt;0,$K$2,IF($I1432&lt;&gt;0,$K$2,IF($J1432&lt;&gt;0,$K$2,"")))))))</f>
        <v/>
      </c>
      <c r="L1310" s="496"/>
    </row>
    <row r="1311" spans="2:12" ht="69" hidden="1" customHeight="1">
      <c r="B1311" s="1218"/>
      <c r="C1311" s="1219"/>
      <c r="D1311" s="1220" t="s">
        <v>502</v>
      </c>
      <c r="E1311" s="457" t="s">
        <v>347</v>
      </c>
      <c r="F1311" s="457" t="s">
        <v>348</v>
      </c>
      <c r="G1311" s="774" t="s">
        <v>1051</v>
      </c>
      <c r="H1311" s="775" t="s">
        <v>1052</v>
      </c>
      <c r="I1311" s="775" t="s">
        <v>1024</v>
      </c>
      <c r="J1311" s="776" t="s">
        <v>1311</v>
      </c>
      <c r="K1311" s="1568" t="str">
        <f>(IF($E1432&lt;&gt;0,$K$2,IF($F1432&lt;&gt;0,$K$2,IF($G1432&lt;&gt;0,$K$2,IF($H1432&lt;&gt;0,$K$2,IF($I1432&lt;&gt;0,$K$2,IF($J1432&lt;&gt;0,$K$2,"")))))))</f>
        <v/>
      </c>
      <c r="L1311" s="496"/>
    </row>
    <row r="1312" spans="2:12" hidden="1">
      <c r="B1312" s="1221"/>
      <c r="C1312" s="2005">
        <v>0</v>
      </c>
      <c r="D1312" s="1564" t="s">
        <v>286</v>
      </c>
      <c r="E1312" s="387"/>
      <c r="F1312" s="777"/>
      <c r="G1312" s="1222"/>
      <c r="H1312" s="783"/>
      <c r="I1312" s="783"/>
      <c r="J1312" s="784"/>
      <c r="K1312" s="1568" t="str">
        <f>(IF($E1432&lt;&gt;0,$K$2,IF($F1432&lt;&gt;0,$K$2,IF($G1432&lt;&gt;0,$K$2,IF($H1432&lt;&gt;0,$K$2,IF($I1432&lt;&gt;0,$K$2,IF($J1432&lt;&gt;0,$K$2,"")))))))</f>
        <v/>
      </c>
      <c r="L1312" s="496"/>
    </row>
    <row r="1313" spans="1:12" hidden="1">
      <c r="B1313" s="1223"/>
      <c r="C1313" s="2006">
        <f>VLOOKUP(D1314,EBK_DEIN2,2,FALSE)</f>
        <v>2284</v>
      </c>
      <c r="D1313" s="1565" t="s">
        <v>1294</v>
      </c>
      <c r="E1313" s="777"/>
      <c r="F1313" s="777"/>
      <c r="G1313" s="1224"/>
      <c r="H1313" s="785"/>
      <c r="I1313" s="785"/>
      <c r="J1313" s="786"/>
      <c r="K1313" s="1568" t="str">
        <f>(IF($E1432&lt;&gt;0,$K$2,IF($F1432&lt;&gt;0,$K$2,IF($G1432&lt;&gt;0,$K$2,IF($H1432&lt;&gt;0,$K$2,IF($I1432&lt;&gt;0,$K$2,IF($J1432&lt;&gt;0,$K$2,"")))))))</f>
        <v/>
      </c>
      <c r="L1313" s="496"/>
    </row>
    <row r="1314" spans="1:12" hidden="1">
      <c r="B1314" s="1225"/>
      <c r="C1314" s="2007">
        <f>+C1313</f>
        <v>2284</v>
      </c>
      <c r="D1314" s="1563" t="s">
        <v>119</v>
      </c>
      <c r="E1314" s="777"/>
      <c r="F1314" s="777"/>
      <c r="G1314" s="1224"/>
      <c r="H1314" s="785"/>
      <c r="I1314" s="785"/>
      <c r="J1314" s="786"/>
      <c r="K1314" s="1568" t="str">
        <f>(IF($E1432&lt;&gt;0,$K$2,IF($F1432&lt;&gt;0,$K$2,IF($G1432&lt;&gt;0,$K$2,IF($H1432&lt;&gt;0,$K$2,IF($I1432&lt;&gt;0,$K$2,IF($J1432&lt;&gt;0,$K$2,"")))))))</f>
        <v/>
      </c>
      <c r="L1314" s="496"/>
    </row>
    <row r="1315" spans="1:12" hidden="1">
      <c r="B1315" s="1226"/>
      <c r="C1315" s="1227"/>
      <c r="D1315" s="1228" t="s">
        <v>1045</v>
      </c>
      <c r="E1315" s="777"/>
      <c r="F1315" s="777"/>
      <c r="G1315" s="1229"/>
      <c r="H1315" s="787"/>
      <c r="I1315" s="787"/>
      <c r="J1315" s="788"/>
      <c r="K1315" s="1568" t="str">
        <f>(IF($E1432&lt;&gt;0,$K$2,IF($F1432&lt;&gt;0,$K$2,IF($G1432&lt;&gt;0,$K$2,IF($H1432&lt;&gt;0,$K$2,IF($I1432&lt;&gt;0,$K$2,IF($J1432&lt;&gt;0,$K$2,"")))))))</f>
        <v/>
      </c>
      <c r="L1315" s="496"/>
    </row>
    <row r="1316" spans="1:12" hidden="1">
      <c r="B1316" s="1230">
        <v>100</v>
      </c>
      <c r="C1316" s="2204" t="s">
        <v>503</v>
      </c>
      <c r="D1316" s="2199"/>
      <c r="E1316" s="463">
        <f t="shared" ref="E1316:J1316" si="235">SUM(E1317:E1318)</f>
        <v>0</v>
      </c>
      <c r="F1316" s="464">
        <f t="shared" si="235"/>
        <v>0</v>
      </c>
      <c r="G1316" s="578">
        <f t="shared" si="235"/>
        <v>0</v>
      </c>
      <c r="H1316" s="579">
        <f t="shared" si="235"/>
        <v>0</v>
      </c>
      <c r="I1316" s="579">
        <f t="shared" si="235"/>
        <v>0</v>
      </c>
      <c r="J1316" s="580">
        <f t="shared" si="235"/>
        <v>0</v>
      </c>
      <c r="K1316" s="1566" t="str">
        <f>(IF($E1316&lt;&gt;0,$K$2,IF($F1316&lt;&gt;0,$K$2,IF($G1316&lt;&gt;0,$K$2,IF($H1316&lt;&gt;0,$K$2,IF($I1316&lt;&gt;0,$K$2,IF($J1316&lt;&gt;0,$K$2,"")))))))</f>
        <v/>
      </c>
      <c r="L1316" s="497"/>
    </row>
    <row r="1317" spans="1:12" hidden="1">
      <c r="B1317" s="1231"/>
      <c r="C1317" s="1232">
        <v>101</v>
      </c>
      <c r="D1317" s="1233" t="s">
        <v>504</v>
      </c>
      <c r="E1317" s="622"/>
      <c r="F1317" s="631">
        <f>G1317+H1317+I1317+J1317</f>
        <v>0</v>
      </c>
      <c r="G1317" s="545"/>
      <c r="H1317" s="546"/>
      <c r="I1317" s="546"/>
      <c r="J1317" s="547"/>
      <c r="K1317" s="1566" t="str">
        <f t="shared" ref="K1317:K1384" si="236">(IF($E1317&lt;&gt;0,$K$2,IF($F1317&lt;&gt;0,$K$2,IF($G1317&lt;&gt;0,$K$2,IF($H1317&lt;&gt;0,$K$2,IF($I1317&lt;&gt;0,$K$2,IF($J1317&lt;&gt;0,$K$2,"")))))))</f>
        <v/>
      </c>
      <c r="L1317" s="497"/>
    </row>
    <row r="1318" spans="1:12" ht="36" hidden="1" customHeight="1">
      <c r="A1318" s="306"/>
      <c r="B1318" s="1231"/>
      <c r="C1318" s="1234">
        <v>102</v>
      </c>
      <c r="D1318" s="1235" t="s">
        <v>505</v>
      </c>
      <c r="E1318" s="628"/>
      <c r="F1318" s="632">
        <f>G1318+H1318+I1318+J1318</f>
        <v>0</v>
      </c>
      <c r="G1318" s="557"/>
      <c r="H1318" s="558"/>
      <c r="I1318" s="558"/>
      <c r="J1318" s="559"/>
      <c r="K1318" s="1566" t="str">
        <f t="shared" si="236"/>
        <v/>
      </c>
      <c r="L1318" s="497"/>
    </row>
    <row r="1319" spans="1:12" hidden="1">
      <c r="A1319" s="306"/>
      <c r="B1319" s="1230">
        <v>200</v>
      </c>
      <c r="C1319" s="2202" t="s">
        <v>506</v>
      </c>
      <c r="D1319" s="2202"/>
      <c r="E1319" s="463">
        <f t="shared" ref="E1319:J1319" si="237">SUM(E1320:E1324)</f>
        <v>0</v>
      </c>
      <c r="F1319" s="464">
        <f t="shared" si="237"/>
        <v>0</v>
      </c>
      <c r="G1319" s="578">
        <f t="shared" si="237"/>
        <v>0</v>
      </c>
      <c r="H1319" s="579">
        <f t="shared" si="237"/>
        <v>0</v>
      </c>
      <c r="I1319" s="579">
        <f t="shared" si="237"/>
        <v>0</v>
      </c>
      <c r="J1319" s="580">
        <f t="shared" si="237"/>
        <v>0</v>
      </c>
      <c r="K1319" s="1566" t="str">
        <f t="shared" si="236"/>
        <v/>
      </c>
      <c r="L1319" s="497"/>
    </row>
    <row r="1320" spans="1:12" hidden="1">
      <c r="A1320" s="306"/>
      <c r="B1320" s="1236"/>
      <c r="C1320" s="1232">
        <v>201</v>
      </c>
      <c r="D1320" s="1233" t="s">
        <v>507</v>
      </c>
      <c r="E1320" s="622"/>
      <c r="F1320" s="631">
        <f>G1320+H1320+I1320+J1320</f>
        <v>0</v>
      </c>
      <c r="G1320" s="545"/>
      <c r="H1320" s="546"/>
      <c r="I1320" s="546"/>
      <c r="J1320" s="547"/>
      <c r="K1320" s="1566" t="str">
        <f t="shared" si="236"/>
        <v/>
      </c>
      <c r="L1320" s="497"/>
    </row>
    <row r="1321" spans="1:12" hidden="1">
      <c r="A1321" s="306"/>
      <c r="B1321" s="1237"/>
      <c r="C1321" s="1238">
        <v>202</v>
      </c>
      <c r="D1321" s="1239" t="s">
        <v>508</v>
      </c>
      <c r="E1321" s="624"/>
      <c r="F1321" s="633">
        <f>G1321+H1321+I1321+J1321</f>
        <v>0</v>
      </c>
      <c r="G1321" s="548"/>
      <c r="H1321" s="549"/>
      <c r="I1321" s="549"/>
      <c r="J1321" s="550"/>
      <c r="K1321" s="1566" t="str">
        <f t="shared" si="236"/>
        <v/>
      </c>
      <c r="L1321" s="497"/>
    </row>
    <row r="1322" spans="1:12" ht="31.5" hidden="1">
      <c r="A1322" s="306"/>
      <c r="B1322" s="1240"/>
      <c r="C1322" s="1238">
        <v>205</v>
      </c>
      <c r="D1322" s="1239" t="s">
        <v>905</v>
      </c>
      <c r="E1322" s="624"/>
      <c r="F1322" s="633">
        <f>G1322+H1322+I1322+J1322</f>
        <v>0</v>
      </c>
      <c r="G1322" s="548"/>
      <c r="H1322" s="549"/>
      <c r="I1322" s="549"/>
      <c r="J1322" s="550"/>
      <c r="K1322" s="1566" t="str">
        <f t="shared" si="236"/>
        <v/>
      </c>
      <c r="L1322" s="497"/>
    </row>
    <row r="1323" spans="1:12" hidden="1">
      <c r="A1323" s="306"/>
      <c r="B1323" s="1240"/>
      <c r="C1323" s="1238">
        <v>208</v>
      </c>
      <c r="D1323" s="1241" t="s">
        <v>906</v>
      </c>
      <c r="E1323" s="624"/>
      <c r="F1323" s="633">
        <f>G1323+H1323+I1323+J1323</f>
        <v>0</v>
      </c>
      <c r="G1323" s="548"/>
      <c r="H1323" s="549"/>
      <c r="I1323" s="549"/>
      <c r="J1323" s="550"/>
      <c r="K1323" s="1566" t="str">
        <f t="shared" si="236"/>
        <v/>
      </c>
      <c r="L1323" s="497"/>
    </row>
    <row r="1324" spans="1:12" hidden="1">
      <c r="A1324" s="5"/>
      <c r="B1324" s="1236"/>
      <c r="C1324" s="1234">
        <v>209</v>
      </c>
      <c r="D1324" s="1242" t="s">
        <v>907</v>
      </c>
      <c r="E1324" s="628"/>
      <c r="F1324" s="632">
        <f>G1324+H1324+I1324+J1324</f>
        <v>0</v>
      </c>
      <c r="G1324" s="557"/>
      <c r="H1324" s="558"/>
      <c r="I1324" s="558"/>
      <c r="J1324" s="559"/>
      <c r="K1324" s="1566" t="str">
        <f t="shared" si="236"/>
        <v/>
      </c>
      <c r="L1324" s="497"/>
    </row>
    <row r="1325" spans="1:12" hidden="1">
      <c r="A1325" s="306"/>
      <c r="B1325" s="1230">
        <v>500</v>
      </c>
      <c r="C1325" s="2205" t="s">
        <v>908</v>
      </c>
      <c r="D1325" s="2205"/>
      <c r="E1325" s="463">
        <f t="shared" ref="E1325:J1325" si="238">SUM(E1326:E1332)</f>
        <v>0</v>
      </c>
      <c r="F1325" s="464">
        <f t="shared" si="238"/>
        <v>0</v>
      </c>
      <c r="G1325" s="578">
        <f t="shared" si="238"/>
        <v>0</v>
      </c>
      <c r="H1325" s="579">
        <f t="shared" si="238"/>
        <v>0</v>
      </c>
      <c r="I1325" s="579">
        <f t="shared" si="238"/>
        <v>0</v>
      </c>
      <c r="J1325" s="580">
        <f t="shared" si="238"/>
        <v>0</v>
      </c>
      <c r="K1325" s="1566" t="str">
        <f t="shared" si="236"/>
        <v/>
      </c>
      <c r="L1325" s="497"/>
    </row>
    <row r="1326" spans="1:12" ht="31.5" hidden="1">
      <c r="A1326" s="5"/>
      <c r="B1326" s="1236"/>
      <c r="C1326" s="1243">
        <v>551</v>
      </c>
      <c r="D1326" s="1244" t="s">
        <v>909</v>
      </c>
      <c r="E1326" s="622"/>
      <c r="F1326" s="631">
        <f t="shared" ref="F1326:F1333" si="239">G1326+H1326+I1326+J1326</f>
        <v>0</v>
      </c>
      <c r="G1326" s="1527">
        <v>0</v>
      </c>
      <c r="H1326" s="1528">
        <v>0</v>
      </c>
      <c r="I1326" s="1528">
        <v>0</v>
      </c>
      <c r="J1326" s="547"/>
      <c r="K1326" s="1566" t="str">
        <f t="shared" si="236"/>
        <v/>
      </c>
      <c r="L1326" s="497"/>
    </row>
    <row r="1327" spans="1:12" hidden="1">
      <c r="A1327" s="306"/>
      <c r="B1327" s="1236"/>
      <c r="C1327" s="1245">
        <f>C1326+1</f>
        <v>552</v>
      </c>
      <c r="D1327" s="1246" t="s">
        <v>910</v>
      </c>
      <c r="E1327" s="624"/>
      <c r="F1327" s="633">
        <f t="shared" si="239"/>
        <v>0</v>
      </c>
      <c r="G1327" s="1529">
        <v>0</v>
      </c>
      <c r="H1327" s="1530">
        <v>0</v>
      </c>
      <c r="I1327" s="1530">
        <v>0</v>
      </c>
      <c r="J1327" s="550"/>
      <c r="K1327" s="1566" t="str">
        <f t="shared" si="236"/>
        <v/>
      </c>
      <c r="L1327" s="497"/>
    </row>
    <row r="1328" spans="1:12" hidden="1">
      <c r="A1328" s="415"/>
      <c r="B1328" s="1247"/>
      <c r="C1328" s="1245">
        <v>558</v>
      </c>
      <c r="D1328" s="1248" t="s">
        <v>1470</v>
      </c>
      <c r="E1328" s="624"/>
      <c r="F1328" s="633">
        <f>G1328+H1328+I1328+J1328</f>
        <v>0</v>
      </c>
      <c r="G1328" s="1529">
        <v>0</v>
      </c>
      <c r="H1328" s="1530">
        <v>0</v>
      </c>
      <c r="I1328" s="1530">
        <v>0</v>
      </c>
      <c r="J1328" s="753">
        <v>0</v>
      </c>
      <c r="K1328" s="1566" t="str">
        <f t="shared" si="236"/>
        <v/>
      </c>
      <c r="L1328" s="497"/>
    </row>
    <row r="1329" spans="1:12" hidden="1">
      <c r="A1329" s="5"/>
      <c r="B1329" s="1247"/>
      <c r="C1329" s="1245">
        <v>560</v>
      </c>
      <c r="D1329" s="1248" t="s">
        <v>911</v>
      </c>
      <c r="E1329" s="624"/>
      <c r="F1329" s="633">
        <f t="shared" si="239"/>
        <v>0</v>
      </c>
      <c r="G1329" s="1529">
        <v>0</v>
      </c>
      <c r="H1329" s="1530">
        <v>0</v>
      </c>
      <c r="I1329" s="1530">
        <v>0</v>
      </c>
      <c r="J1329" s="550"/>
      <c r="K1329" s="1566" t="str">
        <f t="shared" si="236"/>
        <v/>
      </c>
      <c r="L1329" s="497"/>
    </row>
    <row r="1330" spans="1:12" hidden="1">
      <c r="A1330" s="5"/>
      <c r="B1330" s="1247"/>
      <c r="C1330" s="1245">
        <v>580</v>
      </c>
      <c r="D1330" s="1246" t="s">
        <v>912</v>
      </c>
      <c r="E1330" s="624"/>
      <c r="F1330" s="633">
        <f t="shared" si="239"/>
        <v>0</v>
      </c>
      <c r="G1330" s="1529">
        <v>0</v>
      </c>
      <c r="H1330" s="1530">
        <v>0</v>
      </c>
      <c r="I1330" s="1530">
        <v>0</v>
      </c>
      <c r="J1330" s="550"/>
      <c r="K1330" s="1566" t="str">
        <f t="shared" si="236"/>
        <v/>
      </c>
      <c r="L1330" s="497"/>
    </row>
    <row r="1331" spans="1:12" ht="31.5" hidden="1">
      <c r="A1331" s="5"/>
      <c r="B1331" s="1236"/>
      <c r="C1331" s="1238">
        <v>588</v>
      </c>
      <c r="D1331" s="1241" t="s">
        <v>1474</v>
      </c>
      <c r="E1331" s="624"/>
      <c r="F1331" s="633">
        <f>G1331+H1331+I1331+J1331</f>
        <v>0</v>
      </c>
      <c r="G1331" s="1529">
        <v>0</v>
      </c>
      <c r="H1331" s="1530">
        <v>0</v>
      </c>
      <c r="I1331" s="1530">
        <v>0</v>
      </c>
      <c r="J1331" s="753">
        <v>0</v>
      </c>
      <c r="K1331" s="1566" t="str">
        <f t="shared" si="236"/>
        <v/>
      </c>
      <c r="L1331" s="497"/>
    </row>
    <row r="1332" spans="1:12" ht="31.5" hidden="1">
      <c r="A1332" s="8">
        <v>5</v>
      </c>
      <c r="B1332" s="1236"/>
      <c r="C1332" s="1249">
        <v>590</v>
      </c>
      <c r="D1332" s="1250" t="s">
        <v>913</v>
      </c>
      <c r="E1332" s="628"/>
      <c r="F1332" s="632">
        <f t="shared" si="239"/>
        <v>0</v>
      </c>
      <c r="G1332" s="557"/>
      <c r="H1332" s="558"/>
      <c r="I1332" s="558"/>
      <c r="J1332" s="559"/>
      <c r="K1332" s="1566" t="str">
        <f t="shared" si="236"/>
        <v/>
      </c>
      <c r="L1332" s="497"/>
    </row>
    <row r="1333" spans="1:12" hidden="1">
      <c r="A1333" s="9">
        <v>10</v>
      </c>
      <c r="B1333" s="1230">
        <v>800</v>
      </c>
      <c r="C1333" s="2200" t="s">
        <v>1046</v>
      </c>
      <c r="D1333" s="2201"/>
      <c r="E1333" s="1547"/>
      <c r="F1333" s="466">
        <f t="shared" si="239"/>
        <v>0</v>
      </c>
      <c r="G1333" s="1344"/>
      <c r="H1333" s="1345"/>
      <c r="I1333" s="1345"/>
      <c r="J1333" s="1346"/>
      <c r="K1333" s="1566" t="str">
        <f t="shared" si="236"/>
        <v/>
      </c>
      <c r="L1333" s="497"/>
    </row>
    <row r="1334" spans="1:12" hidden="1">
      <c r="A1334" s="9">
        <v>15</v>
      </c>
      <c r="B1334" s="1230">
        <v>1000</v>
      </c>
      <c r="C1334" s="2202" t="s">
        <v>915</v>
      </c>
      <c r="D1334" s="2202"/>
      <c r="E1334" s="465">
        <f t="shared" ref="E1334:J1334" si="240">SUM(E1335:E1351)</f>
        <v>0</v>
      </c>
      <c r="F1334" s="466">
        <f t="shared" si="240"/>
        <v>0</v>
      </c>
      <c r="G1334" s="578">
        <f t="shared" si="240"/>
        <v>0</v>
      </c>
      <c r="H1334" s="579">
        <f t="shared" si="240"/>
        <v>0</v>
      </c>
      <c r="I1334" s="579">
        <f t="shared" si="240"/>
        <v>0</v>
      </c>
      <c r="J1334" s="580">
        <f t="shared" si="240"/>
        <v>0</v>
      </c>
      <c r="K1334" s="1566" t="str">
        <f t="shared" si="236"/>
        <v/>
      </c>
      <c r="L1334" s="497"/>
    </row>
    <row r="1335" spans="1:12" hidden="1">
      <c r="A1335" s="8">
        <v>35</v>
      </c>
      <c r="B1335" s="1237"/>
      <c r="C1335" s="1232">
        <v>1011</v>
      </c>
      <c r="D1335" s="1251" t="s">
        <v>916</v>
      </c>
      <c r="E1335" s="622"/>
      <c r="F1335" s="631">
        <f t="shared" ref="F1335:F1351" si="241">G1335+H1335+I1335+J1335</f>
        <v>0</v>
      </c>
      <c r="G1335" s="545"/>
      <c r="H1335" s="546"/>
      <c r="I1335" s="546"/>
      <c r="J1335" s="547"/>
      <c r="K1335" s="1566" t="str">
        <f t="shared" si="236"/>
        <v/>
      </c>
      <c r="L1335" s="497"/>
    </row>
    <row r="1336" spans="1:12" hidden="1">
      <c r="A1336" s="9">
        <v>40</v>
      </c>
      <c r="B1336" s="1237"/>
      <c r="C1336" s="1238">
        <v>1012</v>
      </c>
      <c r="D1336" s="1239" t="s">
        <v>917</v>
      </c>
      <c r="E1336" s="624"/>
      <c r="F1336" s="633">
        <f t="shared" si="241"/>
        <v>0</v>
      </c>
      <c r="G1336" s="548"/>
      <c r="H1336" s="549"/>
      <c r="I1336" s="549"/>
      <c r="J1336" s="550"/>
      <c r="K1336" s="1566" t="str">
        <f t="shared" si="236"/>
        <v/>
      </c>
      <c r="L1336" s="497"/>
    </row>
    <row r="1337" spans="1:12" hidden="1">
      <c r="A1337" s="9">
        <v>45</v>
      </c>
      <c r="B1337" s="1237"/>
      <c r="C1337" s="1238">
        <v>1013</v>
      </c>
      <c r="D1337" s="1239" t="s">
        <v>918</v>
      </c>
      <c r="E1337" s="624"/>
      <c r="F1337" s="633">
        <f t="shared" si="241"/>
        <v>0</v>
      </c>
      <c r="G1337" s="548"/>
      <c r="H1337" s="549"/>
      <c r="I1337" s="549"/>
      <c r="J1337" s="550"/>
      <c r="K1337" s="1566" t="str">
        <f t="shared" si="236"/>
        <v/>
      </c>
      <c r="L1337" s="497"/>
    </row>
    <row r="1338" spans="1:12" hidden="1">
      <c r="A1338" s="9">
        <v>50</v>
      </c>
      <c r="B1338" s="1237"/>
      <c r="C1338" s="1238">
        <v>1014</v>
      </c>
      <c r="D1338" s="1239" t="s">
        <v>919</v>
      </c>
      <c r="E1338" s="624"/>
      <c r="F1338" s="633">
        <f t="shared" si="241"/>
        <v>0</v>
      </c>
      <c r="G1338" s="548"/>
      <c r="H1338" s="549"/>
      <c r="I1338" s="549"/>
      <c r="J1338" s="550"/>
      <c r="K1338" s="1566" t="str">
        <f t="shared" si="236"/>
        <v/>
      </c>
      <c r="L1338" s="497"/>
    </row>
    <row r="1339" spans="1:12" hidden="1">
      <c r="A1339" s="9">
        <v>55</v>
      </c>
      <c r="B1339" s="1237"/>
      <c r="C1339" s="1238">
        <v>1015</v>
      </c>
      <c r="D1339" s="1239" t="s">
        <v>920</v>
      </c>
      <c r="E1339" s="624"/>
      <c r="F1339" s="633">
        <f t="shared" si="241"/>
        <v>0</v>
      </c>
      <c r="G1339" s="548"/>
      <c r="H1339" s="549"/>
      <c r="I1339" s="549"/>
      <c r="J1339" s="550"/>
      <c r="K1339" s="1566" t="str">
        <f t="shared" si="236"/>
        <v/>
      </c>
      <c r="L1339" s="497"/>
    </row>
    <row r="1340" spans="1:12" hidden="1">
      <c r="A1340" s="9">
        <v>60</v>
      </c>
      <c r="B1340" s="1237"/>
      <c r="C1340" s="1252">
        <v>1016</v>
      </c>
      <c r="D1340" s="1253" t="s">
        <v>921</v>
      </c>
      <c r="E1340" s="626"/>
      <c r="F1340" s="634">
        <f t="shared" si="241"/>
        <v>0</v>
      </c>
      <c r="G1340" s="612"/>
      <c r="H1340" s="613"/>
      <c r="I1340" s="613"/>
      <c r="J1340" s="614"/>
      <c r="K1340" s="1566" t="str">
        <f t="shared" si="236"/>
        <v/>
      </c>
      <c r="L1340" s="497"/>
    </row>
    <row r="1341" spans="1:12" hidden="1">
      <c r="A1341" s="8">
        <v>65</v>
      </c>
      <c r="B1341" s="1231"/>
      <c r="C1341" s="1254">
        <v>1020</v>
      </c>
      <c r="D1341" s="1255" t="s">
        <v>922</v>
      </c>
      <c r="E1341" s="1548"/>
      <c r="F1341" s="636">
        <f t="shared" si="241"/>
        <v>0</v>
      </c>
      <c r="G1341" s="554"/>
      <c r="H1341" s="555"/>
      <c r="I1341" s="555"/>
      <c r="J1341" s="556"/>
      <c r="K1341" s="1566" t="str">
        <f t="shared" si="236"/>
        <v/>
      </c>
      <c r="L1341" s="497"/>
    </row>
    <row r="1342" spans="1:12" hidden="1">
      <c r="A1342" s="9">
        <v>70</v>
      </c>
      <c r="B1342" s="1237"/>
      <c r="C1342" s="1256">
        <v>1030</v>
      </c>
      <c r="D1342" s="1257" t="s">
        <v>923</v>
      </c>
      <c r="E1342" s="1549"/>
      <c r="F1342" s="638">
        <f t="shared" si="241"/>
        <v>0</v>
      </c>
      <c r="G1342" s="551"/>
      <c r="H1342" s="552"/>
      <c r="I1342" s="552"/>
      <c r="J1342" s="553"/>
      <c r="K1342" s="1566" t="str">
        <f t="shared" si="236"/>
        <v/>
      </c>
      <c r="L1342" s="497"/>
    </row>
    <row r="1343" spans="1:12" hidden="1">
      <c r="A1343" s="9">
        <v>75</v>
      </c>
      <c r="B1343" s="1237"/>
      <c r="C1343" s="1254">
        <v>1051</v>
      </c>
      <c r="D1343" s="1258" t="s">
        <v>924</v>
      </c>
      <c r="E1343" s="1548"/>
      <c r="F1343" s="636">
        <f t="shared" si="241"/>
        <v>0</v>
      </c>
      <c r="G1343" s="554"/>
      <c r="H1343" s="555"/>
      <c r="I1343" s="555"/>
      <c r="J1343" s="556"/>
      <c r="K1343" s="1566" t="str">
        <f t="shared" si="236"/>
        <v/>
      </c>
      <c r="L1343" s="497"/>
    </row>
    <row r="1344" spans="1:12" hidden="1">
      <c r="A1344" s="9">
        <v>80</v>
      </c>
      <c r="B1344" s="1237"/>
      <c r="C1344" s="1238">
        <v>1052</v>
      </c>
      <c r="D1344" s="1239" t="s">
        <v>925</v>
      </c>
      <c r="E1344" s="624"/>
      <c r="F1344" s="633">
        <f t="shared" si="241"/>
        <v>0</v>
      </c>
      <c r="G1344" s="548"/>
      <c r="H1344" s="549"/>
      <c r="I1344" s="549"/>
      <c r="J1344" s="550"/>
      <c r="K1344" s="1566" t="str">
        <f t="shared" si="236"/>
        <v/>
      </c>
      <c r="L1344" s="497"/>
    </row>
    <row r="1345" spans="1:12" hidden="1">
      <c r="A1345" s="9">
        <v>80</v>
      </c>
      <c r="B1345" s="1237"/>
      <c r="C1345" s="1256">
        <v>1053</v>
      </c>
      <c r="D1345" s="1257" t="s">
        <v>1347</v>
      </c>
      <c r="E1345" s="1549"/>
      <c r="F1345" s="638">
        <f t="shared" si="241"/>
        <v>0</v>
      </c>
      <c r="G1345" s="551"/>
      <c r="H1345" s="552"/>
      <c r="I1345" s="552"/>
      <c r="J1345" s="553"/>
      <c r="K1345" s="1566" t="str">
        <f t="shared" si="236"/>
        <v/>
      </c>
      <c r="L1345" s="497"/>
    </row>
    <row r="1346" spans="1:12" hidden="1">
      <c r="A1346" s="9">
        <v>85</v>
      </c>
      <c r="B1346" s="1237"/>
      <c r="C1346" s="1254">
        <v>1062</v>
      </c>
      <c r="D1346" s="1255" t="s">
        <v>926</v>
      </c>
      <c r="E1346" s="1548"/>
      <c r="F1346" s="636">
        <f t="shared" si="241"/>
        <v>0</v>
      </c>
      <c r="G1346" s="554"/>
      <c r="H1346" s="555"/>
      <c r="I1346" s="555"/>
      <c r="J1346" s="556"/>
      <c r="K1346" s="1566" t="str">
        <f t="shared" si="236"/>
        <v/>
      </c>
      <c r="L1346" s="497"/>
    </row>
    <row r="1347" spans="1:12" hidden="1">
      <c r="A1347" s="9">
        <v>90</v>
      </c>
      <c r="B1347" s="1237"/>
      <c r="C1347" s="1256">
        <v>1063</v>
      </c>
      <c r="D1347" s="1259" t="s">
        <v>1304</v>
      </c>
      <c r="E1347" s="1549"/>
      <c r="F1347" s="638">
        <f t="shared" si="241"/>
        <v>0</v>
      </c>
      <c r="G1347" s="551"/>
      <c r="H1347" s="552"/>
      <c r="I1347" s="552"/>
      <c r="J1347" s="553"/>
      <c r="K1347" s="1566" t="str">
        <f t="shared" si="236"/>
        <v/>
      </c>
      <c r="L1347" s="497"/>
    </row>
    <row r="1348" spans="1:12" hidden="1">
      <c r="A1348" s="9">
        <v>90</v>
      </c>
      <c r="B1348" s="1237"/>
      <c r="C1348" s="1260">
        <v>1069</v>
      </c>
      <c r="D1348" s="1261" t="s">
        <v>927</v>
      </c>
      <c r="E1348" s="1550"/>
      <c r="F1348" s="640">
        <f t="shared" si="241"/>
        <v>0</v>
      </c>
      <c r="G1348" s="737"/>
      <c r="H1348" s="738"/>
      <c r="I1348" s="738"/>
      <c r="J1348" s="702"/>
      <c r="K1348" s="1566" t="str">
        <f t="shared" si="236"/>
        <v/>
      </c>
      <c r="L1348" s="497"/>
    </row>
    <row r="1349" spans="1:12" hidden="1">
      <c r="A1349" s="8">
        <v>115</v>
      </c>
      <c r="B1349" s="1231"/>
      <c r="C1349" s="1254">
        <v>1091</v>
      </c>
      <c r="D1349" s="1258" t="s">
        <v>1348</v>
      </c>
      <c r="E1349" s="1548"/>
      <c r="F1349" s="636">
        <f t="shared" si="241"/>
        <v>0</v>
      </c>
      <c r="G1349" s="554"/>
      <c r="H1349" s="555"/>
      <c r="I1349" s="555"/>
      <c r="J1349" s="556"/>
      <c r="K1349" s="1566" t="str">
        <f t="shared" si="236"/>
        <v/>
      </c>
      <c r="L1349" s="497"/>
    </row>
    <row r="1350" spans="1:12" hidden="1">
      <c r="A1350" s="8">
        <v>125</v>
      </c>
      <c r="B1350" s="1237"/>
      <c r="C1350" s="1238">
        <v>1092</v>
      </c>
      <c r="D1350" s="1239" t="s">
        <v>1110</v>
      </c>
      <c r="E1350" s="624"/>
      <c r="F1350" s="633">
        <f t="shared" si="241"/>
        <v>0</v>
      </c>
      <c r="G1350" s="548"/>
      <c r="H1350" s="549"/>
      <c r="I1350" s="549"/>
      <c r="J1350" s="550"/>
      <c r="K1350" s="1566" t="str">
        <f t="shared" si="236"/>
        <v/>
      </c>
      <c r="L1350" s="497"/>
    </row>
    <row r="1351" spans="1:12" hidden="1">
      <c r="A1351" s="9">
        <v>130</v>
      </c>
      <c r="B1351" s="1237"/>
      <c r="C1351" s="1234">
        <v>1098</v>
      </c>
      <c r="D1351" s="1262" t="s">
        <v>928</v>
      </c>
      <c r="E1351" s="628"/>
      <c r="F1351" s="632">
        <f t="shared" si="241"/>
        <v>0</v>
      </c>
      <c r="G1351" s="557"/>
      <c r="H1351" s="558"/>
      <c r="I1351" s="558"/>
      <c r="J1351" s="559"/>
      <c r="K1351" s="1566" t="str">
        <f t="shared" si="236"/>
        <v/>
      </c>
      <c r="L1351" s="497"/>
    </row>
    <row r="1352" spans="1:12" hidden="1">
      <c r="A1352" s="9">
        <v>135</v>
      </c>
      <c r="B1352" s="1230">
        <v>1900</v>
      </c>
      <c r="C1352" s="2196" t="s">
        <v>580</v>
      </c>
      <c r="D1352" s="2196"/>
      <c r="E1352" s="465">
        <f t="shared" ref="E1352:J1352" si="242">SUM(E1353:E1355)</f>
        <v>0</v>
      </c>
      <c r="F1352" s="466">
        <f t="shared" si="242"/>
        <v>0</v>
      </c>
      <c r="G1352" s="578">
        <f t="shared" si="242"/>
        <v>0</v>
      </c>
      <c r="H1352" s="579">
        <f t="shared" si="242"/>
        <v>0</v>
      </c>
      <c r="I1352" s="579">
        <f t="shared" si="242"/>
        <v>0</v>
      </c>
      <c r="J1352" s="580">
        <f t="shared" si="242"/>
        <v>0</v>
      </c>
      <c r="K1352" s="1566" t="str">
        <f t="shared" si="236"/>
        <v/>
      </c>
      <c r="L1352" s="497"/>
    </row>
    <row r="1353" spans="1:12" ht="31.5" hidden="1">
      <c r="A1353" s="9">
        <v>140</v>
      </c>
      <c r="B1353" s="1237"/>
      <c r="C1353" s="1232">
        <v>1901</v>
      </c>
      <c r="D1353" s="1263" t="s">
        <v>581</v>
      </c>
      <c r="E1353" s="622"/>
      <c r="F1353" s="631">
        <f>G1353+H1353+I1353+J1353</f>
        <v>0</v>
      </c>
      <c r="G1353" s="545"/>
      <c r="H1353" s="546"/>
      <c r="I1353" s="546"/>
      <c r="J1353" s="547"/>
      <c r="K1353" s="1566" t="str">
        <f t="shared" si="236"/>
        <v/>
      </c>
      <c r="L1353" s="497"/>
    </row>
    <row r="1354" spans="1:12" ht="31.5" hidden="1">
      <c r="A1354" s="9">
        <v>145</v>
      </c>
      <c r="B1354" s="1264"/>
      <c r="C1354" s="1238">
        <v>1981</v>
      </c>
      <c r="D1354" s="1265" t="s">
        <v>582</v>
      </c>
      <c r="E1354" s="624"/>
      <c r="F1354" s="633">
        <f>G1354+H1354+I1354+J1354</f>
        <v>0</v>
      </c>
      <c r="G1354" s="548"/>
      <c r="H1354" s="549"/>
      <c r="I1354" s="549"/>
      <c r="J1354" s="550"/>
      <c r="K1354" s="1566" t="str">
        <f t="shared" si="236"/>
        <v/>
      </c>
      <c r="L1354" s="497"/>
    </row>
    <row r="1355" spans="1:12" ht="31.5" hidden="1">
      <c r="A1355" s="9">
        <v>150</v>
      </c>
      <c r="B1355" s="1237"/>
      <c r="C1355" s="1234">
        <v>1991</v>
      </c>
      <c r="D1355" s="1266" t="s">
        <v>583</v>
      </c>
      <c r="E1355" s="628"/>
      <c r="F1355" s="632">
        <f>G1355+H1355+I1355+J1355</f>
        <v>0</v>
      </c>
      <c r="G1355" s="557"/>
      <c r="H1355" s="558"/>
      <c r="I1355" s="558"/>
      <c r="J1355" s="559"/>
      <c r="K1355" s="1566" t="str">
        <f t="shared" si="236"/>
        <v/>
      </c>
      <c r="L1355" s="497"/>
    </row>
    <row r="1356" spans="1:12" hidden="1">
      <c r="A1356" s="9">
        <v>155</v>
      </c>
      <c r="B1356" s="1230">
        <v>2100</v>
      </c>
      <c r="C1356" s="2196" t="s">
        <v>1094</v>
      </c>
      <c r="D1356" s="2196"/>
      <c r="E1356" s="465">
        <f t="shared" ref="E1356:J1356" si="243">SUM(E1357:E1361)</f>
        <v>0</v>
      </c>
      <c r="F1356" s="466">
        <f t="shared" si="243"/>
        <v>0</v>
      </c>
      <c r="G1356" s="578">
        <f t="shared" si="243"/>
        <v>0</v>
      </c>
      <c r="H1356" s="579">
        <f t="shared" si="243"/>
        <v>0</v>
      </c>
      <c r="I1356" s="579">
        <f t="shared" si="243"/>
        <v>0</v>
      </c>
      <c r="J1356" s="580">
        <f t="shared" si="243"/>
        <v>0</v>
      </c>
      <c r="K1356" s="1566" t="str">
        <f t="shared" si="236"/>
        <v/>
      </c>
      <c r="L1356" s="497"/>
    </row>
    <row r="1357" spans="1:12" hidden="1">
      <c r="A1357" s="9">
        <v>160</v>
      </c>
      <c r="B1357" s="1237"/>
      <c r="C1357" s="1232">
        <v>2110</v>
      </c>
      <c r="D1357" s="1267" t="s">
        <v>929</v>
      </c>
      <c r="E1357" s="622"/>
      <c r="F1357" s="631">
        <f>G1357+H1357+I1357+J1357</f>
        <v>0</v>
      </c>
      <c r="G1357" s="545"/>
      <c r="H1357" s="546"/>
      <c r="I1357" s="546"/>
      <c r="J1357" s="547"/>
      <c r="K1357" s="1566" t="str">
        <f t="shared" si="236"/>
        <v/>
      </c>
      <c r="L1357" s="497"/>
    </row>
    <row r="1358" spans="1:12" hidden="1">
      <c r="A1358" s="9">
        <v>165</v>
      </c>
      <c r="B1358" s="1264"/>
      <c r="C1358" s="1238">
        <v>2120</v>
      </c>
      <c r="D1358" s="1241" t="s">
        <v>930</v>
      </c>
      <c r="E1358" s="624"/>
      <c r="F1358" s="633">
        <f>G1358+H1358+I1358+J1358</f>
        <v>0</v>
      </c>
      <c r="G1358" s="548"/>
      <c r="H1358" s="549"/>
      <c r="I1358" s="549"/>
      <c r="J1358" s="550"/>
      <c r="K1358" s="1566" t="str">
        <f t="shared" si="236"/>
        <v/>
      </c>
      <c r="L1358" s="497"/>
    </row>
    <row r="1359" spans="1:12" hidden="1">
      <c r="A1359" s="9">
        <v>175</v>
      </c>
      <c r="B1359" s="1264"/>
      <c r="C1359" s="1238">
        <v>2125</v>
      </c>
      <c r="D1359" s="1241" t="s">
        <v>1047</v>
      </c>
      <c r="E1359" s="624"/>
      <c r="F1359" s="633">
        <f>G1359+H1359+I1359+J1359</f>
        <v>0</v>
      </c>
      <c r="G1359" s="548"/>
      <c r="H1359" s="549"/>
      <c r="I1359" s="1530">
        <v>0</v>
      </c>
      <c r="J1359" s="550"/>
      <c r="K1359" s="1566" t="str">
        <f t="shared" si="236"/>
        <v/>
      </c>
      <c r="L1359" s="497"/>
    </row>
    <row r="1360" spans="1:12" hidden="1">
      <c r="A1360" s="9">
        <v>180</v>
      </c>
      <c r="B1360" s="1236"/>
      <c r="C1360" s="1238">
        <v>2140</v>
      </c>
      <c r="D1360" s="1241" t="s">
        <v>932</v>
      </c>
      <c r="E1360" s="624"/>
      <c r="F1360" s="633">
        <f>G1360+H1360+I1360+J1360</f>
        <v>0</v>
      </c>
      <c r="G1360" s="548"/>
      <c r="H1360" s="549"/>
      <c r="I1360" s="1530">
        <v>0</v>
      </c>
      <c r="J1360" s="550"/>
      <c r="K1360" s="1566" t="str">
        <f t="shared" si="236"/>
        <v/>
      </c>
      <c r="L1360" s="497"/>
    </row>
    <row r="1361" spans="1:12" hidden="1">
      <c r="A1361" s="9">
        <v>185</v>
      </c>
      <c r="B1361" s="1237"/>
      <c r="C1361" s="1234">
        <v>2190</v>
      </c>
      <c r="D1361" s="1268" t="s">
        <v>933</v>
      </c>
      <c r="E1361" s="628"/>
      <c r="F1361" s="632">
        <f>G1361+H1361+I1361+J1361</f>
        <v>0</v>
      </c>
      <c r="G1361" s="557"/>
      <c r="H1361" s="558"/>
      <c r="I1361" s="1532">
        <v>0</v>
      </c>
      <c r="J1361" s="559"/>
      <c r="K1361" s="1566" t="str">
        <f t="shared" si="236"/>
        <v/>
      </c>
      <c r="L1361" s="497"/>
    </row>
    <row r="1362" spans="1:12" hidden="1">
      <c r="A1362" s="9">
        <v>190</v>
      </c>
      <c r="B1362" s="1230">
        <v>2200</v>
      </c>
      <c r="C1362" s="2196" t="s">
        <v>934</v>
      </c>
      <c r="D1362" s="2196"/>
      <c r="E1362" s="465">
        <f t="shared" ref="E1362:J1362" si="244">SUM(E1363:E1364)</f>
        <v>0</v>
      </c>
      <c r="F1362" s="466">
        <f t="shared" si="244"/>
        <v>0</v>
      </c>
      <c r="G1362" s="578">
        <f t="shared" si="244"/>
        <v>0</v>
      </c>
      <c r="H1362" s="579">
        <f t="shared" si="244"/>
        <v>0</v>
      </c>
      <c r="I1362" s="579">
        <f t="shared" si="244"/>
        <v>0</v>
      </c>
      <c r="J1362" s="580">
        <f t="shared" si="244"/>
        <v>0</v>
      </c>
      <c r="K1362" s="1566" t="str">
        <f t="shared" si="236"/>
        <v/>
      </c>
      <c r="L1362" s="497"/>
    </row>
    <row r="1363" spans="1:12" hidden="1">
      <c r="A1363" s="9">
        <v>200</v>
      </c>
      <c r="B1363" s="1237"/>
      <c r="C1363" s="1232">
        <v>2221</v>
      </c>
      <c r="D1363" s="1233" t="s">
        <v>1287</v>
      </c>
      <c r="E1363" s="622"/>
      <c r="F1363" s="631">
        <f t="shared" ref="F1363:F1368" si="245">G1363+H1363+I1363+J1363</f>
        <v>0</v>
      </c>
      <c r="G1363" s="545"/>
      <c r="H1363" s="546"/>
      <c r="I1363" s="546"/>
      <c r="J1363" s="547"/>
      <c r="K1363" s="1566" t="str">
        <f t="shared" si="236"/>
        <v/>
      </c>
      <c r="L1363" s="497"/>
    </row>
    <row r="1364" spans="1:12" hidden="1">
      <c r="A1364" s="9">
        <v>200</v>
      </c>
      <c r="B1364" s="1237"/>
      <c r="C1364" s="1234">
        <v>2224</v>
      </c>
      <c r="D1364" s="1235" t="s">
        <v>935</v>
      </c>
      <c r="E1364" s="628"/>
      <c r="F1364" s="632">
        <f t="shared" si="245"/>
        <v>0</v>
      </c>
      <c r="G1364" s="557"/>
      <c r="H1364" s="558"/>
      <c r="I1364" s="558"/>
      <c r="J1364" s="559"/>
      <c r="K1364" s="1566" t="str">
        <f t="shared" si="236"/>
        <v/>
      </c>
      <c r="L1364" s="497"/>
    </row>
    <row r="1365" spans="1:12" hidden="1">
      <c r="A1365" s="9">
        <v>205</v>
      </c>
      <c r="B1365" s="1230">
        <v>2500</v>
      </c>
      <c r="C1365" s="2196" t="s">
        <v>936</v>
      </c>
      <c r="D1365" s="2203"/>
      <c r="E1365" s="1547"/>
      <c r="F1365" s="466">
        <f t="shared" si="245"/>
        <v>0</v>
      </c>
      <c r="G1365" s="1344"/>
      <c r="H1365" s="1345"/>
      <c r="I1365" s="1345"/>
      <c r="J1365" s="1346"/>
      <c r="K1365" s="1566" t="str">
        <f t="shared" si="236"/>
        <v/>
      </c>
      <c r="L1365" s="497"/>
    </row>
    <row r="1366" spans="1:12" hidden="1">
      <c r="A1366" s="9">
        <v>210</v>
      </c>
      <c r="B1366" s="1230">
        <v>2600</v>
      </c>
      <c r="C1366" s="2198" t="s">
        <v>937</v>
      </c>
      <c r="D1366" s="2199"/>
      <c r="E1366" s="1547"/>
      <c r="F1366" s="466">
        <f t="shared" si="245"/>
        <v>0</v>
      </c>
      <c r="G1366" s="1344"/>
      <c r="H1366" s="1345"/>
      <c r="I1366" s="1345"/>
      <c r="J1366" s="1346"/>
      <c r="K1366" s="1566" t="str">
        <f t="shared" si="236"/>
        <v/>
      </c>
      <c r="L1366" s="497"/>
    </row>
    <row r="1367" spans="1:12" hidden="1">
      <c r="A1367" s="9">
        <v>215</v>
      </c>
      <c r="B1367" s="1230">
        <v>2700</v>
      </c>
      <c r="C1367" s="2198" t="s">
        <v>938</v>
      </c>
      <c r="D1367" s="2199"/>
      <c r="E1367" s="1547"/>
      <c r="F1367" s="466">
        <f t="shared" si="245"/>
        <v>0</v>
      </c>
      <c r="G1367" s="1344"/>
      <c r="H1367" s="1345"/>
      <c r="I1367" s="1345"/>
      <c r="J1367" s="1346"/>
      <c r="K1367" s="1566" t="str">
        <f t="shared" si="236"/>
        <v/>
      </c>
      <c r="L1367" s="497"/>
    </row>
    <row r="1368" spans="1:12" hidden="1">
      <c r="A1368" s="8">
        <v>220</v>
      </c>
      <c r="B1368" s="1230">
        <v>2800</v>
      </c>
      <c r="C1368" s="2198" t="s">
        <v>1761</v>
      </c>
      <c r="D1368" s="2199"/>
      <c r="E1368" s="1547"/>
      <c r="F1368" s="466">
        <f t="shared" si="245"/>
        <v>0</v>
      </c>
      <c r="G1368" s="1344"/>
      <c r="H1368" s="1345"/>
      <c r="I1368" s="1345"/>
      <c r="J1368" s="1346"/>
      <c r="K1368" s="1566" t="str">
        <f t="shared" si="236"/>
        <v/>
      </c>
      <c r="L1368" s="497"/>
    </row>
    <row r="1369" spans="1:12" ht="36" hidden="1" customHeight="1">
      <c r="A1369" s="9">
        <v>225</v>
      </c>
      <c r="B1369" s="1230">
        <v>2900</v>
      </c>
      <c r="C1369" s="2196" t="s">
        <v>939</v>
      </c>
      <c r="D1369" s="2196"/>
      <c r="E1369" s="465">
        <f t="shared" ref="E1369:J1369" si="246">SUM(E1370:E1377)</f>
        <v>0</v>
      </c>
      <c r="F1369" s="466">
        <f t="shared" si="246"/>
        <v>0</v>
      </c>
      <c r="G1369" s="578">
        <f t="shared" si="246"/>
        <v>0</v>
      </c>
      <c r="H1369" s="579">
        <f t="shared" si="246"/>
        <v>0</v>
      </c>
      <c r="I1369" s="579">
        <f t="shared" si="246"/>
        <v>0</v>
      </c>
      <c r="J1369" s="580">
        <f t="shared" si="246"/>
        <v>0</v>
      </c>
      <c r="K1369" s="1566" t="str">
        <f t="shared" si="236"/>
        <v/>
      </c>
      <c r="L1369" s="497"/>
    </row>
    <row r="1370" spans="1:12" hidden="1">
      <c r="A1370" s="9">
        <v>230</v>
      </c>
      <c r="B1370" s="1269"/>
      <c r="C1370" s="1232">
        <v>2910</v>
      </c>
      <c r="D1370" s="1270" t="s">
        <v>2179</v>
      </c>
      <c r="E1370" s="622"/>
      <c r="F1370" s="631">
        <f t="shared" ref="F1370:F1377" si="247">G1370+H1370+I1370+J1370</f>
        <v>0</v>
      </c>
      <c r="G1370" s="545"/>
      <c r="H1370" s="546"/>
      <c r="I1370" s="546"/>
      <c r="J1370" s="547"/>
      <c r="K1370" s="1566" t="str">
        <f t="shared" si="236"/>
        <v/>
      </c>
      <c r="L1370" s="497"/>
    </row>
    <row r="1371" spans="1:12" hidden="1">
      <c r="A1371" s="9">
        <v>245</v>
      </c>
      <c r="B1371" s="1269"/>
      <c r="C1371" s="1256">
        <v>2920</v>
      </c>
      <c r="D1371" s="1271" t="s">
        <v>2178</v>
      </c>
      <c r="E1371" s="1549"/>
      <c r="F1371" s="638">
        <f>G1371+H1371+I1371+J1371</f>
        <v>0</v>
      </c>
      <c r="G1371" s="551"/>
      <c r="H1371" s="552"/>
      <c r="I1371" s="552"/>
      <c r="J1371" s="553"/>
      <c r="K1371" s="1566" t="str">
        <f t="shared" si="236"/>
        <v/>
      </c>
      <c r="L1371" s="497"/>
    </row>
    <row r="1372" spans="1:12" ht="31.5" hidden="1">
      <c r="A1372" s="8">
        <v>220</v>
      </c>
      <c r="B1372" s="1269"/>
      <c r="C1372" s="1256">
        <v>2969</v>
      </c>
      <c r="D1372" s="1271" t="s">
        <v>940</v>
      </c>
      <c r="E1372" s="1549"/>
      <c r="F1372" s="638">
        <f t="shared" si="247"/>
        <v>0</v>
      </c>
      <c r="G1372" s="551"/>
      <c r="H1372" s="552"/>
      <c r="I1372" s="552"/>
      <c r="J1372" s="553"/>
      <c r="K1372" s="1566" t="str">
        <f t="shared" si="236"/>
        <v/>
      </c>
      <c r="L1372" s="497"/>
    </row>
    <row r="1373" spans="1:12" ht="31.5" hidden="1">
      <c r="A1373" s="9">
        <v>225</v>
      </c>
      <c r="B1373" s="1269"/>
      <c r="C1373" s="1272">
        <v>2970</v>
      </c>
      <c r="D1373" s="1273" t="s">
        <v>941</v>
      </c>
      <c r="E1373" s="1551"/>
      <c r="F1373" s="642">
        <f t="shared" si="247"/>
        <v>0</v>
      </c>
      <c r="G1373" s="745"/>
      <c r="H1373" s="746"/>
      <c r="I1373" s="746"/>
      <c r="J1373" s="721"/>
      <c r="K1373" s="1566" t="str">
        <f t="shared" si="236"/>
        <v/>
      </c>
      <c r="L1373" s="497"/>
    </row>
    <row r="1374" spans="1:12" hidden="1">
      <c r="A1374" s="9">
        <v>230</v>
      </c>
      <c r="B1374" s="1269"/>
      <c r="C1374" s="1260">
        <v>2989</v>
      </c>
      <c r="D1374" s="1274" t="s">
        <v>942</v>
      </c>
      <c r="E1374" s="1550"/>
      <c r="F1374" s="640">
        <f t="shared" si="247"/>
        <v>0</v>
      </c>
      <c r="G1374" s="737"/>
      <c r="H1374" s="738"/>
      <c r="I1374" s="738"/>
      <c r="J1374" s="702"/>
      <c r="K1374" s="1566" t="str">
        <f t="shared" si="236"/>
        <v/>
      </c>
      <c r="L1374" s="497"/>
    </row>
    <row r="1375" spans="1:12" ht="31.5" hidden="1">
      <c r="A1375" s="9">
        <v>235</v>
      </c>
      <c r="B1375" s="1237"/>
      <c r="C1375" s="1254">
        <v>2990</v>
      </c>
      <c r="D1375" s="1275" t="s">
        <v>2180</v>
      </c>
      <c r="E1375" s="1548"/>
      <c r="F1375" s="636">
        <f>G1375+H1375+I1375+J1375</f>
        <v>0</v>
      </c>
      <c r="G1375" s="554"/>
      <c r="H1375" s="555"/>
      <c r="I1375" s="555"/>
      <c r="J1375" s="556"/>
      <c r="K1375" s="1566" t="str">
        <f t="shared" si="236"/>
        <v/>
      </c>
      <c r="L1375" s="497"/>
    </row>
    <row r="1376" spans="1:12" hidden="1">
      <c r="A1376" s="9">
        <v>240</v>
      </c>
      <c r="B1376" s="1237"/>
      <c r="C1376" s="1254">
        <v>2991</v>
      </c>
      <c r="D1376" s="1275" t="s">
        <v>943</v>
      </c>
      <c r="E1376" s="1548"/>
      <c r="F1376" s="636">
        <f t="shared" si="247"/>
        <v>0</v>
      </c>
      <c r="G1376" s="554"/>
      <c r="H1376" s="555"/>
      <c r="I1376" s="555"/>
      <c r="J1376" s="556"/>
      <c r="K1376" s="1566" t="str">
        <f t="shared" si="236"/>
        <v/>
      </c>
      <c r="L1376" s="497"/>
    </row>
    <row r="1377" spans="1:12" hidden="1">
      <c r="A1377" s="9">
        <v>245</v>
      </c>
      <c r="B1377" s="1237"/>
      <c r="C1377" s="1234">
        <v>2992</v>
      </c>
      <c r="D1377" s="1276" t="s">
        <v>944</v>
      </c>
      <c r="E1377" s="628"/>
      <c r="F1377" s="632">
        <f t="shared" si="247"/>
        <v>0</v>
      </c>
      <c r="G1377" s="557"/>
      <c r="H1377" s="558"/>
      <c r="I1377" s="558"/>
      <c r="J1377" s="559"/>
      <c r="K1377" s="1566" t="str">
        <f t="shared" si="236"/>
        <v/>
      </c>
      <c r="L1377" s="497"/>
    </row>
    <row r="1378" spans="1:12" hidden="1">
      <c r="A1378" s="8">
        <v>250</v>
      </c>
      <c r="B1378" s="1230">
        <v>3300</v>
      </c>
      <c r="C1378" s="1277" t="s">
        <v>945</v>
      </c>
      <c r="D1378" s="2012"/>
      <c r="E1378" s="465">
        <f t="shared" ref="E1378:J1378" si="248">SUM(E1379:E1384)</f>
        <v>0</v>
      </c>
      <c r="F1378" s="466">
        <f t="shared" si="248"/>
        <v>0</v>
      </c>
      <c r="G1378" s="578">
        <f t="shared" si="248"/>
        <v>0</v>
      </c>
      <c r="H1378" s="579">
        <f t="shared" si="248"/>
        <v>0</v>
      </c>
      <c r="I1378" s="579">
        <f t="shared" si="248"/>
        <v>0</v>
      </c>
      <c r="J1378" s="580">
        <f t="shared" si="248"/>
        <v>0</v>
      </c>
      <c r="K1378" s="1566" t="str">
        <f t="shared" si="236"/>
        <v/>
      </c>
      <c r="L1378" s="497"/>
    </row>
    <row r="1379" spans="1:12" hidden="1">
      <c r="A1379" s="9">
        <v>255</v>
      </c>
      <c r="B1379" s="1236"/>
      <c r="C1379" s="1232">
        <v>3301</v>
      </c>
      <c r="D1379" s="1278" t="s">
        <v>946</v>
      </c>
      <c r="E1379" s="622"/>
      <c r="F1379" s="631">
        <f t="shared" ref="F1379:F1387" si="249">G1379+H1379+I1379+J1379</f>
        <v>0</v>
      </c>
      <c r="G1379" s="545"/>
      <c r="H1379" s="546"/>
      <c r="I1379" s="1528">
        <v>0</v>
      </c>
      <c r="J1379" s="752">
        <v>0</v>
      </c>
      <c r="K1379" s="1566" t="str">
        <f t="shared" si="236"/>
        <v/>
      </c>
      <c r="L1379" s="497"/>
    </row>
    <row r="1380" spans="1:12" hidden="1">
      <c r="A1380" s="9">
        <v>265</v>
      </c>
      <c r="B1380" s="1236"/>
      <c r="C1380" s="1238">
        <v>3302</v>
      </c>
      <c r="D1380" s="1279" t="s">
        <v>1048</v>
      </c>
      <c r="E1380" s="624"/>
      <c r="F1380" s="633">
        <f t="shared" si="249"/>
        <v>0</v>
      </c>
      <c r="G1380" s="548"/>
      <c r="H1380" s="549"/>
      <c r="I1380" s="1530">
        <v>0</v>
      </c>
      <c r="J1380" s="753">
        <v>0</v>
      </c>
      <c r="K1380" s="1566" t="str">
        <f t="shared" si="236"/>
        <v/>
      </c>
      <c r="L1380" s="497"/>
    </row>
    <row r="1381" spans="1:12" hidden="1">
      <c r="A1381" s="8">
        <v>270</v>
      </c>
      <c r="B1381" s="1236"/>
      <c r="C1381" s="1238">
        <v>3303</v>
      </c>
      <c r="D1381" s="1279" t="s">
        <v>947</v>
      </c>
      <c r="E1381" s="624"/>
      <c r="F1381" s="633">
        <f t="shared" si="249"/>
        <v>0</v>
      </c>
      <c r="G1381" s="548"/>
      <c r="H1381" s="549"/>
      <c r="I1381" s="1530">
        <v>0</v>
      </c>
      <c r="J1381" s="753">
        <v>0</v>
      </c>
      <c r="K1381" s="1566" t="str">
        <f t="shared" si="236"/>
        <v/>
      </c>
      <c r="L1381" s="497"/>
    </row>
    <row r="1382" spans="1:12" hidden="1">
      <c r="A1382" s="8">
        <v>290</v>
      </c>
      <c r="B1382" s="1236"/>
      <c r="C1382" s="1238">
        <v>3304</v>
      </c>
      <c r="D1382" s="1279" t="s">
        <v>948</v>
      </c>
      <c r="E1382" s="624"/>
      <c r="F1382" s="633">
        <f t="shared" si="249"/>
        <v>0</v>
      </c>
      <c r="G1382" s="548"/>
      <c r="H1382" s="549"/>
      <c r="I1382" s="1530">
        <v>0</v>
      </c>
      <c r="J1382" s="753">
        <v>0</v>
      </c>
      <c r="K1382" s="1566" t="str">
        <f t="shared" si="236"/>
        <v/>
      </c>
      <c r="L1382" s="497"/>
    </row>
    <row r="1383" spans="1:12" hidden="1">
      <c r="A1383" s="17">
        <v>320</v>
      </c>
      <c r="B1383" s="1236"/>
      <c r="C1383" s="1238">
        <v>3305</v>
      </c>
      <c r="D1383" s="1279" t="s">
        <v>949</v>
      </c>
      <c r="E1383" s="624"/>
      <c r="F1383" s="633">
        <f t="shared" si="249"/>
        <v>0</v>
      </c>
      <c r="G1383" s="548"/>
      <c r="H1383" s="549"/>
      <c r="I1383" s="1530">
        <v>0</v>
      </c>
      <c r="J1383" s="753">
        <v>0</v>
      </c>
      <c r="K1383" s="1566" t="str">
        <f t="shared" si="236"/>
        <v/>
      </c>
      <c r="L1383" s="497"/>
    </row>
    <row r="1384" spans="1:12" ht="31.5" hidden="1">
      <c r="A1384" s="8">
        <v>330</v>
      </c>
      <c r="B1384" s="1236"/>
      <c r="C1384" s="1234">
        <v>3306</v>
      </c>
      <c r="D1384" s="1280" t="s">
        <v>1762</v>
      </c>
      <c r="E1384" s="628"/>
      <c r="F1384" s="632">
        <f t="shared" si="249"/>
        <v>0</v>
      </c>
      <c r="G1384" s="557"/>
      <c r="H1384" s="558"/>
      <c r="I1384" s="1532">
        <v>0</v>
      </c>
      <c r="J1384" s="1537">
        <v>0</v>
      </c>
      <c r="K1384" s="1566" t="str">
        <f t="shared" si="236"/>
        <v/>
      </c>
      <c r="L1384" s="497"/>
    </row>
    <row r="1385" spans="1:12" hidden="1">
      <c r="A1385" s="8">
        <v>350</v>
      </c>
      <c r="B1385" s="1230">
        <v>3900</v>
      </c>
      <c r="C1385" s="2196" t="s">
        <v>950</v>
      </c>
      <c r="D1385" s="2196"/>
      <c r="E1385" s="1547"/>
      <c r="F1385" s="466">
        <f t="shared" si="249"/>
        <v>0</v>
      </c>
      <c r="G1385" s="1344"/>
      <c r="H1385" s="1345"/>
      <c r="I1385" s="1345"/>
      <c r="J1385" s="1346"/>
      <c r="K1385" s="1566" t="str">
        <f t="shared" ref="K1385:K1432" si="250">(IF($E1385&lt;&gt;0,$K$2,IF($F1385&lt;&gt;0,$K$2,IF($G1385&lt;&gt;0,$K$2,IF($H1385&lt;&gt;0,$K$2,IF($I1385&lt;&gt;0,$K$2,IF($J1385&lt;&gt;0,$K$2,"")))))))</f>
        <v/>
      </c>
      <c r="L1385" s="497"/>
    </row>
    <row r="1386" spans="1:12" hidden="1">
      <c r="A1386" s="9">
        <v>355</v>
      </c>
      <c r="B1386" s="1230">
        <v>4000</v>
      </c>
      <c r="C1386" s="2196" t="s">
        <v>951</v>
      </c>
      <c r="D1386" s="2196"/>
      <c r="E1386" s="1547"/>
      <c r="F1386" s="466">
        <f t="shared" si="249"/>
        <v>0</v>
      </c>
      <c r="G1386" s="1344"/>
      <c r="H1386" s="1345"/>
      <c r="I1386" s="1345"/>
      <c r="J1386" s="1346"/>
      <c r="K1386" s="1566" t="str">
        <f t="shared" si="250"/>
        <v/>
      </c>
      <c r="L1386" s="497"/>
    </row>
    <row r="1387" spans="1:12" hidden="1">
      <c r="A1387" s="9">
        <v>375</v>
      </c>
      <c r="B1387" s="1230">
        <v>4100</v>
      </c>
      <c r="C1387" s="2196" t="s">
        <v>952</v>
      </c>
      <c r="D1387" s="2196"/>
      <c r="E1387" s="1547"/>
      <c r="F1387" s="466">
        <f t="shared" si="249"/>
        <v>0</v>
      </c>
      <c r="G1387" s="1344"/>
      <c r="H1387" s="1345"/>
      <c r="I1387" s="1345"/>
      <c r="J1387" s="1346"/>
      <c r="K1387" s="1566" t="str">
        <f t="shared" si="250"/>
        <v/>
      </c>
      <c r="L1387" s="497"/>
    </row>
    <row r="1388" spans="1:12" hidden="1">
      <c r="A1388" s="9">
        <v>375</v>
      </c>
      <c r="B1388" s="1230">
        <v>4200</v>
      </c>
      <c r="C1388" s="2196" t="s">
        <v>953</v>
      </c>
      <c r="D1388" s="2196"/>
      <c r="E1388" s="465">
        <f t="shared" ref="E1388:J1388" si="251">SUM(E1389:E1394)</f>
        <v>0</v>
      </c>
      <c r="F1388" s="466">
        <f t="shared" si="251"/>
        <v>0</v>
      </c>
      <c r="G1388" s="578">
        <f t="shared" si="251"/>
        <v>0</v>
      </c>
      <c r="H1388" s="579">
        <f t="shared" si="251"/>
        <v>0</v>
      </c>
      <c r="I1388" s="579">
        <f t="shared" si="251"/>
        <v>0</v>
      </c>
      <c r="J1388" s="580">
        <f t="shared" si="251"/>
        <v>0</v>
      </c>
      <c r="K1388" s="1566" t="str">
        <f t="shared" si="250"/>
        <v/>
      </c>
      <c r="L1388" s="497"/>
    </row>
    <row r="1389" spans="1:12" hidden="1">
      <c r="A1389" s="9">
        <v>380</v>
      </c>
      <c r="B1389" s="1281"/>
      <c r="C1389" s="1232">
        <v>4201</v>
      </c>
      <c r="D1389" s="1233" t="s">
        <v>954</v>
      </c>
      <c r="E1389" s="622"/>
      <c r="F1389" s="631">
        <f t="shared" ref="F1389:F1394" si="252">G1389+H1389+I1389+J1389</f>
        <v>0</v>
      </c>
      <c r="G1389" s="545"/>
      <c r="H1389" s="546"/>
      <c r="I1389" s="546"/>
      <c r="J1389" s="547"/>
      <c r="K1389" s="1566" t="str">
        <f t="shared" si="250"/>
        <v/>
      </c>
      <c r="L1389" s="497"/>
    </row>
    <row r="1390" spans="1:12" hidden="1">
      <c r="A1390" s="9">
        <v>385</v>
      </c>
      <c r="B1390" s="1281"/>
      <c r="C1390" s="1238">
        <v>4202</v>
      </c>
      <c r="D1390" s="1282" t="s">
        <v>955</v>
      </c>
      <c r="E1390" s="624"/>
      <c r="F1390" s="633">
        <f t="shared" si="252"/>
        <v>0</v>
      </c>
      <c r="G1390" s="548"/>
      <c r="H1390" s="549"/>
      <c r="I1390" s="549"/>
      <c r="J1390" s="550"/>
      <c r="K1390" s="1566" t="str">
        <f t="shared" si="250"/>
        <v/>
      </c>
      <c r="L1390" s="497"/>
    </row>
    <row r="1391" spans="1:12" hidden="1">
      <c r="A1391" s="9">
        <v>390</v>
      </c>
      <c r="B1391" s="1281"/>
      <c r="C1391" s="1238">
        <v>4214</v>
      </c>
      <c r="D1391" s="1282" t="s">
        <v>956</v>
      </c>
      <c r="E1391" s="624"/>
      <c r="F1391" s="633">
        <f t="shared" si="252"/>
        <v>0</v>
      </c>
      <c r="G1391" s="548"/>
      <c r="H1391" s="549"/>
      <c r="I1391" s="549"/>
      <c r="J1391" s="550"/>
      <c r="K1391" s="1566" t="str">
        <f t="shared" si="250"/>
        <v/>
      </c>
      <c r="L1391" s="497"/>
    </row>
    <row r="1392" spans="1:12" hidden="1">
      <c r="A1392" s="9">
        <v>390</v>
      </c>
      <c r="B1392" s="1281"/>
      <c r="C1392" s="1238">
        <v>4217</v>
      </c>
      <c r="D1392" s="1282" t="s">
        <v>957</v>
      </c>
      <c r="E1392" s="624"/>
      <c r="F1392" s="633">
        <f t="shared" si="252"/>
        <v>0</v>
      </c>
      <c r="G1392" s="548"/>
      <c r="H1392" s="549"/>
      <c r="I1392" s="549"/>
      <c r="J1392" s="550"/>
      <c r="K1392" s="1566" t="str">
        <f t="shared" si="250"/>
        <v/>
      </c>
      <c r="L1392" s="497"/>
    </row>
    <row r="1393" spans="1:12" hidden="1">
      <c r="A1393" s="9">
        <v>395</v>
      </c>
      <c r="B1393" s="1281"/>
      <c r="C1393" s="1238">
        <v>4218</v>
      </c>
      <c r="D1393" s="1239" t="s">
        <v>958</v>
      </c>
      <c r="E1393" s="624"/>
      <c r="F1393" s="633">
        <f t="shared" si="252"/>
        <v>0</v>
      </c>
      <c r="G1393" s="548"/>
      <c r="H1393" s="549"/>
      <c r="I1393" s="549"/>
      <c r="J1393" s="550"/>
      <c r="K1393" s="1566" t="str">
        <f t="shared" si="250"/>
        <v/>
      </c>
      <c r="L1393" s="497"/>
    </row>
    <row r="1394" spans="1:12" hidden="1">
      <c r="A1394" s="467">
        <v>397</v>
      </c>
      <c r="B1394" s="1281"/>
      <c r="C1394" s="1234">
        <v>4219</v>
      </c>
      <c r="D1394" s="1266" t="s">
        <v>959</v>
      </c>
      <c r="E1394" s="628"/>
      <c r="F1394" s="632">
        <f t="shared" si="252"/>
        <v>0</v>
      </c>
      <c r="G1394" s="557"/>
      <c r="H1394" s="558"/>
      <c r="I1394" s="558"/>
      <c r="J1394" s="559"/>
      <c r="K1394" s="1566" t="str">
        <f t="shared" si="250"/>
        <v/>
      </c>
      <c r="L1394" s="497"/>
    </row>
    <row r="1395" spans="1:12" hidden="1">
      <c r="A1395" s="7">
        <v>398</v>
      </c>
      <c r="B1395" s="1230">
        <v>4300</v>
      </c>
      <c r="C1395" s="2196" t="s">
        <v>1766</v>
      </c>
      <c r="D1395" s="2196"/>
      <c r="E1395" s="465">
        <f t="shared" ref="E1395:J1395" si="253">SUM(E1396:E1398)</f>
        <v>0</v>
      </c>
      <c r="F1395" s="466">
        <f t="shared" si="253"/>
        <v>0</v>
      </c>
      <c r="G1395" s="578">
        <f t="shared" si="253"/>
        <v>0</v>
      </c>
      <c r="H1395" s="579">
        <f t="shared" si="253"/>
        <v>0</v>
      </c>
      <c r="I1395" s="579">
        <f t="shared" si="253"/>
        <v>0</v>
      </c>
      <c r="J1395" s="580">
        <f t="shared" si="253"/>
        <v>0</v>
      </c>
      <c r="K1395" s="1566" t="str">
        <f t="shared" si="250"/>
        <v/>
      </c>
      <c r="L1395" s="497"/>
    </row>
    <row r="1396" spans="1:12" hidden="1">
      <c r="A1396" s="7">
        <v>399</v>
      </c>
      <c r="B1396" s="1281"/>
      <c r="C1396" s="1232">
        <v>4301</v>
      </c>
      <c r="D1396" s="1251" t="s">
        <v>960</v>
      </c>
      <c r="E1396" s="622"/>
      <c r="F1396" s="631">
        <f t="shared" ref="F1396:F1401" si="254">G1396+H1396+I1396+J1396</f>
        <v>0</v>
      </c>
      <c r="G1396" s="545"/>
      <c r="H1396" s="546"/>
      <c r="I1396" s="546"/>
      <c r="J1396" s="547"/>
      <c r="K1396" s="1566" t="str">
        <f t="shared" si="250"/>
        <v/>
      </c>
      <c r="L1396" s="497"/>
    </row>
    <row r="1397" spans="1:12" hidden="1">
      <c r="A1397" s="7">
        <v>400</v>
      </c>
      <c r="B1397" s="1281"/>
      <c r="C1397" s="1238">
        <v>4302</v>
      </c>
      <c r="D1397" s="1282" t="s">
        <v>1049</v>
      </c>
      <c r="E1397" s="624"/>
      <c r="F1397" s="633">
        <f t="shared" si="254"/>
        <v>0</v>
      </c>
      <c r="G1397" s="548"/>
      <c r="H1397" s="549"/>
      <c r="I1397" s="549"/>
      <c r="J1397" s="550"/>
      <c r="K1397" s="1566" t="str">
        <f t="shared" si="250"/>
        <v/>
      </c>
      <c r="L1397" s="497"/>
    </row>
    <row r="1398" spans="1:12" hidden="1">
      <c r="A1398" s="7">
        <v>401</v>
      </c>
      <c r="B1398" s="1281"/>
      <c r="C1398" s="1234">
        <v>4309</v>
      </c>
      <c r="D1398" s="1242" t="s">
        <v>962</v>
      </c>
      <c r="E1398" s="628"/>
      <c r="F1398" s="632">
        <f t="shared" si="254"/>
        <v>0</v>
      </c>
      <c r="G1398" s="557"/>
      <c r="H1398" s="558"/>
      <c r="I1398" s="558"/>
      <c r="J1398" s="559"/>
      <c r="K1398" s="1566" t="str">
        <f t="shared" si="250"/>
        <v/>
      </c>
      <c r="L1398" s="497"/>
    </row>
    <row r="1399" spans="1:12" hidden="1">
      <c r="A1399" s="7">
        <v>402</v>
      </c>
      <c r="B1399" s="1230">
        <v>4400</v>
      </c>
      <c r="C1399" s="2196" t="s">
        <v>1763</v>
      </c>
      <c r="D1399" s="2196"/>
      <c r="E1399" s="1547"/>
      <c r="F1399" s="466">
        <f t="shared" si="254"/>
        <v>0</v>
      </c>
      <c r="G1399" s="1344"/>
      <c r="H1399" s="1345"/>
      <c r="I1399" s="1345"/>
      <c r="J1399" s="1346"/>
      <c r="K1399" s="1566" t="str">
        <f t="shared" si="250"/>
        <v/>
      </c>
      <c r="L1399" s="497"/>
    </row>
    <row r="1400" spans="1:12" hidden="1">
      <c r="A1400" s="18">
        <v>404</v>
      </c>
      <c r="B1400" s="1230">
        <v>4500</v>
      </c>
      <c r="C1400" s="2196" t="s">
        <v>1764</v>
      </c>
      <c r="D1400" s="2196"/>
      <c r="E1400" s="1547"/>
      <c r="F1400" s="466">
        <f t="shared" si="254"/>
        <v>0</v>
      </c>
      <c r="G1400" s="1344"/>
      <c r="H1400" s="1345"/>
      <c r="I1400" s="1345"/>
      <c r="J1400" s="1346"/>
      <c r="K1400" s="1566" t="str">
        <f t="shared" si="250"/>
        <v/>
      </c>
      <c r="L1400" s="497"/>
    </row>
    <row r="1401" spans="1:12" hidden="1">
      <c r="A1401" s="18">
        <v>404</v>
      </c>
      <c r="B1401" s="1230">
        <v>4600</v>
      </c>
      <c r="C1401" s="2198" t="s">
        <v>963</v>
      </c>
      <c r="D1401" s="2199"/>
      <c r="E1401" s="1547"/>
      <c r="F1401" s="466">
        <f t="shared" si="254"/>
        <v>0</v>
      </c>
      <c r="G1401" s="1344"/>
      <c r="H1401" s="1345"/>
      <c r="I1401" s="1345"/>
      <c r="J1401" s="1346"/>
      <c r="K1401" s="1566" t="str">
        <f t="shared" si="250"/>
        <v/>
      </c>
      <c r="L1401" s="497"/>
    </row>
    <row r="1402" spans="1:12" hidden="1">
      <c r="A1402" s="8">
        <v>440</v>
      </c>
      <c r="B1402" s="1230">
        <v>4900</v>
      </c>
      <c r="C1402" s="2196" t="s">
        <v>584</v>
      </c>
      <c r="D1402" s="2196"/>
      <c r="E1402" s="465">
        <f t="shared" ref="E1402:J1402" si="255">+E1403+E1404</f>
        <v>0</v>
      </c>
      <c r="F1402" s="466">
        <f t="shared" si="255"/>
        <v>0</v>
      </c>
      <c r="G1402" s="578">
        <f t="shared" si="255"/>
        <v>0</v>
      </c>
      <c r="H1402" s="579">
        <f t="shared" si="255"/>
        <v>0</v>
      </c>
      <c r="I1402" s="579">
        <f t="shared" si="255"/>
        <v>0</v>
      </c>
      <c r="J1402" s="580">
        <f t="shared" si="255"/>
        <v>0</v>
      </c>
      <c r="K1402" s="1566" t="str">
        <f t="shared" si="250"/>
        <v/>
      </c>
      <c r="L1402" s="497"/>
    </row>
    <row r="1403" spans="1:12" hidden="1">
      <c r="A1403" s="8">
        <v>450</v>
      </c>
      <c r="B1403" s="1281"/>
      <c r="C1403" s="1232">
        <v>4901</v>
      </c>
      <c r="D1403" s="1283" t="s">
        <v>585</v>
      </c>
      <c r="E1403" s="622"/>
      <c r="F1403" s="631">
        <f>G1403+H1403+I1403+J1403</f>
        <v>0</v>
      </c>
      <c r="G1403" s="545"/>
      <c r="H1403" s="546"/>
      <c r="I1403" s="546"/>
      <c r="J1403" s="547"/>
      <c r="K1403" s="1566" t="str">
        <f t="shared" si="250"/>
        <v/>
      </c>
      <c r="L1403" s="497"/>
    </row>
    <row r="1404" spans="1:12" hidden="1">
      <c r="A1404" s="8">
        <v>495</v>
      </c>
      <c r="B1404" s="1281"/>
      <c r="C1404" s="1234">
        <v>4902</v>
      </c>
      <c r="D1404" s="1242" t="s">
        <v>586</v>
      </c>
      <c r="E1404" s="628"/>
      <c r="F1404" s="632">
        <f>G1404+H1404+I1404+J1404</f>
        <v>0</v>
      </c>
      <c r="G1404" s="557"/>
      <c r="H1404" s="558"/>
      <c r="I1404" s="558"/>
      <c r="J1404" s="559"/>
      <c r="K1404" s="1566" t="str">
        <f t="shared" si="250"/>
        <v/>
      </c>
      <c r="L1404" s="497"/>
    </row>
    <row r="1405" spans="1:12" hidden="1">
      <c r="A1405" s="9">
        <v>500</v>
      </c>
      <c r="B1405" s="1284">
        <v>5100</v>
      </c>
      <c r="C1405" s="2197" t="s">
        <v>964</v>
      </c>
      <c r="D1405" s="2197"/>
      <c r="E1405" s="1547"/>
      <c r="F1405" s="466">
        <f>G1405+H1405+I1405+J1405</f>
        <v>0</v>
      </c>
      <c r="G1405" s="1344"/>
      <c r="H1405" s="1345"/>
      <c r="I1405" s="1345"/>
      <c r="J1405" s="1346"/>
      <c r="K1405" s="1566" t="str">
        <f t="shared" si="250"/>
        <v/>
      </c>
      <c r="L1405" s="497"/>
    </row>
    <row r="1406" spans="1:12" hidden="1">
      <c r="A1406" s="9">
        <v>505</v>
      </c>
      <c r="B1406" s="1284">
        <v>5200</v>
      </c>
      <c r="C1406" s="2197" t="s">
        <v>965</v>
      </c>
      <c r="D1406" s="2197"/>
      <c r="E1406" s="465">
        <f t="shared" ref="E1406:J1406" si="256">SUM(E1407:E1413)</f>
        <v>0</v>
      </c>
      <c r="F1406" s="466">
        <f t="shared" si="256"/>
        <v>0</v>
      </c>
      <c r="G1406" s="578">
        <f t="shared" si="256"/>
        <v>0</v>
      </c>
      <c r="H1406" s="579">
        <f t="shared" si="256"/>
        <v>0</v>
      </c>
      <c r="I1406" s="579">
        <f t="shared" si="256"/>
        <v>0</v>
      </c>
      <c r="J1406" s="580">
        <f t="shared" si="256"/>
        <v>0</v>
      </c>
      <c r="K1406" s="1566" t="str">
        <f t="shared" si="250"/>
        <v/>
      </c>
      <c r="L1406" s="497"/>
    </row>
    <row r="1407" spans="1:12" hidden="1">
      <c r="A1407" s="9">
        <v>510</v>
      </c>
      <c r="B1407" s="1285"/>
      <c r="C1407" s="1286">
        <v>5201</v>
      </c>
      <c r="D1407" s="1287" t="s">
        <v>966</v>
      </c>
      <c r="E1407" s="622"/>
      <c r="F1407" s="631">
        <f t="shared" ref="F1407:F1413" si="257">G1407+H1407+I1407+J1407</f>
        <v>0</v>
      </c>
      <c r="G1407" s="545"/>
      <c r="H1407" s="546"/>
      <c r="I1407" s="546"/>
      <c r="J1407" s="547"/>
      <c r="K1407" s="1566" t="str">
        <f t="shared" si="250"/>
        <v/>
      </c>
      <c r="L1407" s="497"/>
    </row>
    <row r="1408" spans="1:12" hidden="1">
      <c r="A1408" s="9">
        <v>515</v>
      </c>
      <c r="B1408" s="1285"/>
      <c r="C1408" s="1288">
        <v>5202</v>
      </c>
      <c r="D1408" s="1289" t="s">
        <v>967</v>
      </c>
      <c r="E1408" s="624"/>
      <c r="F1408" s="633">
        <f t="shared" si="257"/>
        <v>0</v>
      </c>
      <c r="G1408" s="548"/>
      <c r="H1408" s="549"/>
      <c r="I1408" s="549"/>
      <c r="J1408" s="550"/>
      <c r="K1408" s="1566" t="str">
        <f t="shared" si="250"/>
        <v/>
      </c>
      <c r="L1408" s="497"/>
    </row>
    <row r="1409" spans="1:12" hidden="1">
      <c r="A1409" s="9">
        <v>520</v>
      </c>
      <c r="B1409" s="1285"/>
      <c r="C1409" s="1288">
        <v>5203</v>
      </c>
      <c r="D1409" s="1289" t="s">
        <v>266</v>
      </c>
      <c r="E1409" s="624"/>
      <c r="F1409" s="633">
        <f t="shared" si="257"/>
        <v>0</v>
      </c>
      <c r="G1409" s="548"/>
      <c r="H1409" s="549"/>
      <c r="I1409" s="549"/>
      <c r="J1409" s="550"/>
      <c r="K1409" s="1566" t="str">
        <f t="shared" si="250"/>
        <v/>
      </c>
      <c r="L1409" s="497"/>
    </row>
    <row r="1410" spans="1:12" hidden="1">
      <c r="A1410" s="9">
        <v>525</v>
      </c>
      <c r="B1410" s="1285"/>
      <c r="C1410" s="1288">
        <v>5204</v>
      </c>
      <c r="D1410" s="1289" t="s">
        <v>267</v>
      </c>
      <c r="E1410" s="624"/>
      <c r="F1410" s="633">
        <f t="shared" si="257"/>
        <v>0</v>
      </c>
      <c r="G1410" s="548"/>
      <c r="H1410" s="549"/>
      <c r="I1410" s="549"/>
      <c r="J1410" s="550"/>
      <c r="K1410" s="1566" t="str">
        <f t="shared" si="250"/>
        <v/>
      </c>
      <c r="L1410" s="497"/>
    </row>
    <row r="1411" spans="1:12" hidden="1">
      <c r="A1411" s="8">
        <v>635</v>
      </c>
      <c r="B1411" s="1285"/>
      <c r="C1411" s="1288">
        <v>5205</v>
      </c>
      <c r="D1411" s="1289" t="s">
        <v>268</v>
      </c>
      <c r="E1411" s="624"/>
      <c r="F1411" s="633">
        <f t="shared" si="257"/>
        <v>0</v>
      </c>
      <c r="G1411" s="548"/>
      <c r="H1411" s="549"/>
      <c r="I1411" s="549"/>
      <c r="J1411" s="550"/>
      <c r="K1411" s="1566" t="str">
        <f t="shared" si="250"/>
        <v/>
      </c>
      <c r="L1411" s="497"/>
    </row>
    <row r="1412" spans="1:12" hidden="1">
      <c r="A1412" s="9">
        <v>640</v>
      </c>
      <c r="B1412" s="1285"/>
      <c r="C1412" s="1288">
        <v>5206</v>
      </c>
      <c r="D1412" s="1289" t="s">
        <v>269</v>
      </c>
      <c r="E1412" s="624"/>
      <c r="F1412" s="633">
        <f t="shared" si="257"/>
        <v>0</v>
      </c>
      <c r="G1412" s="548"/>
      <c r="H1412" s="549"/>
      <c r="I1412" s="549"/>
      <c r="J1412" s="550"/>
      <c r="K1412" s="1566" t="str">
        <f t="shared" si="250"/>
        <v/>
      </c>
      <c r="L1412" s="497"/>
    </row>
    <row r="1413" spans="1:12" hidden="1">
      <c r="A1413" s="9">
        <v>645</v>
      </c>
      <c r="B1413" s="1285"/>
      <c r="C1413" s="1290">
        <v>5219</v>
      </c>
      <c r="D1413" s="1291" t="s">
        <v>270</v>
      </c>
      <c r="E1413" s="628"/>
      <c r="F1413" s="632">
        <f t="shared" si="257"/>
        <v>0</v>
      </c>
      <c r="G1413" s="557"/>
      <c r="H1413" s="558"/>
      <c r="I1413" s="558"/>
      <c r="J1413" s="559"/>
      <c r="K1413" s="1566" t="str">
        <f t="shared" si="250"/>
        <v/>
      </c>
      <c r="L1413" s="497"/>
    </row>
    <row r="1414" spans="1:12" hidden="1">
      <c r="A1414" s="9">
        <v>650</v>
      </c>
      <c r="B1414" s="1284">
        <v>5300</v>
      </c>
      <c r="C1414" s="2197" t="s">
        <v>271</v>
      </c>
      <c r="D1414" s="2197"/>
      <c r="E1414" s="465">
        <f t="shared" ref="E1414:J1414" si="258">SUM(E1415:E1416)</f>
        <v>0</v>
      </c>
      <c r="F1414" s="466">
        <f t="shared" si="258"/>
        <v>0</v>
      </c>
      <c r="G1414" s="578">
        <f t="shared" si="258"/>
        <v>0</v>
      </c>
      <c r="H1414" s="579">
        <f t="shared" si="258"/>
        <v>0</v>
      </c>
      <c r="I1414" s="579">
        <f t="shared" si="258"/>
        <v>0</v>
      </c>
      <c r="J1414" s="580">
        <f t="shared" si="258"/>
        <v>0</v>
      </c>
      <c r="K1414" s="1566" t="str">
        <f t="shared" si="250"/>
        <v/>
      </c>
      <c r="L1414" s="497"/>
    </row>
    <row r="1415" spans="1:12" hidden="1">
      <c r="A1415" s="8">
        <v>655</v>
      </c>
      <c r="B1415" s="1285"/>
      <c r="C1415" s="1286">
        <v>5301</v>
      </c>
      <c r="D1415" s="1287" t="s">
        <v>1288</v>
      </c>
      <c r="E1415" s="622"/>
      <c r="F1415" s="631">
        <f>G1415+H1415+I1415+J1415</f>
        <v>0</v>
      </c>
      <c r="G1415" s="545"/>
      <c r="H1415" s="546"/>
      <c r="I1415" s="546"/>
      <c r="J1415" s="547"/>
      <c r="K1415" s="1566" t="str">
        <f t="shared" si="250"/>
        <v/>
      </c>
      <c r="L1415" s="497"/>
    </row>
    <row r="1416" spans="1:12" hidden="1">
      <c r="A1416" s="8">
        <v>665</v>
      </c>
      <c r="B1416" s="1285"/>
      <c r="C1416" s="1290">
        <v>5309</v>
      </c>
      <c r="D1416" s="1291" t="s">
        <v>272</v>
      </c>
      <c r="E1416" s="628"/>
      <c r="F1416" s="632">
        <f>G1416+H1416+I1416+J1416</f>
        <v>0</v>
      </c>
      <c r="G1416" s="557"/>
      <c r="H1416" s="558"/>
      <c r="I1416" s="558"/>
      <c r="J1416" s="559"/>
      <c r="K1416" s="1566" t="str">
        <f t="shared" si="250"/>
        <v/>
      </c>
      <c r="L1416" s="497"/>
    </row>
    <row r="1417" spans="1:12" hidden="1">
      <c r="A1417" s="8">
        <v>675</v>
      </c>
      <c r="B1417" s="1284">
        <v>5400</v>
      </c>
      <c r="C1417" s="2197" t="s">
        <v>981</v>
      </c>
      <c r="D1417" s="2197"/>
      <c r="E1417" s="1547"/>
      <c r="F1417" s="466">
        <f>G1417+H1417+I1417+J1417</f>
        <v>0</v>
      </c>
      <c r="G1417" s="1344"/>
      <c r="H1417" s="1345"/>
      <c r="I1417" s="1345"/>
      <c r="J1417" s="1346"/>
      <c r="K1417" s="1566" t="str">
        <f t="shared" si="250"/>
        <v/>
      </c>
      <c r="L1417" s="497"/>
    </row>
    <row r="1418" spans="1:12" hidden="1">
      <c r="A1418" s="8">
        <v>685</v>
      </c>
      <c r="B1418" s="1230">
        <v>5500</v>
      </c>
      <c r="C1418" s="2196" t="s">
        <v>982</v>
      </c>
      <c r="D1418" s="2196"/>
      <c r="E1418" s="465">
        <f t="shared" ref="E1418:J1418" si="259">SUM(E1419:E1422)</f>
        <v>0</v>
      </c>
      <c r="F1418" s="466">
        <f t="shared" si="259"/>
        <v>0</v>
      </c>
      <c r="G1418" s="578">
        <f t="shared" si="259"/>
        <v>0</v>
      </c>
      <c r="H1418" s="579">
        <f t="shared" si="259"/>
        <v>0</v>
      </c>
      <c r="I1418" s="579">
        <f t="shared" si="259"/>
        <v>0</v>
      </c>
      <c r="J1418" s="580">
        <f t="shared" si="259"/>
        <v>0</v>
      </c>
      <c r="K1418" s="1566" t="str">
        <f t="shared" si="250"/>
        <v/>
      </c>
      <c r="L1418" s="497"/>
    </row>
    <row r="1419" spans="1:12" hidden="1">
      <c r="A1419" s="9">
        <v>690</v>
      </c>
      <c r="B1419" s="1281"/>
      <c r="C1419" s="1232">
        <v>5501</v>
      </c>
      <c r="D1419" s="1251" t="s">
        <v>983</v>
      </c>
      <c r="E1419" s="622"/>
      <c r="F1419" s="631">
        <f>G1419+H1419+I1419+J1419</f>
        <v>0</v>
      </c>
      <c r="G1419" s="545"/>
      <c r="H1419" s="546"/>
      <c r="I1419" s="546"/>
      <c r="J1419" s="547"/>
      <c r="K1419" s="1566" t="str">
        <f t="shared" si="250"/>
        <v/>
      </c>
      <c r="L1419" s="497"/>
    </row>
    <row r="1420" spans="1:12" hidden="1">
      <c r="A1420" s="9">
        <v>695</v>
      </c>
      <c r="B1420" s="1281"/>
      <c r="C1420" s="1238">
        <v>5502</v>
      </c>
      <c r="D1420" s="1239" t="s">
        <v>984</v>
      </c>
      <c r="E1420" s="624"/>
      <c r="F1420" s="633">
        <f>G1420+H1420+I1420+J1420</f>
        <v>0</v>
      </c>
      <c r="G1420" s="548"/>
      <c r="H1420" s="549"/>
      <c r="I1420" s="549"/>
      <c r="J1420" s="550"/>
      <c r="K1420" s="1566" t="str">
        <f t="shared" si="250"/>
        <v/>
      </c>
      <c r="L1420" s="497"/>
    </row>
    <row r="1421" spans="1:12" hidden="1">
      <c r="A1421" s="8">
        <v>700</v>
      </c>
      <c r="B1421" s="1281"/>
      <c r="C1421" s="1238">
        <v>5503</v>
      </c>
      <c r="D1421" s="1282" t="s">
        <v>985</v>
      </c>
      <c r="E1421" s="624"/>
      <c r="F1421" s="633">
        <f>G1421+H1421+I1421+J1421</f>
        <v>0</v>
      </c>
      <c r="G1421" s="548"/>
      <c r="H1421" s="549"/>
      <c r="I1421" s="549"/>
      <c r="J1421" s="550"/>
      <c r="K1421" s="1566" t="str">
        <f t="shared" si="250"/>
        <v/>
      </c>
      <c r="L1421" s="497"/>
    </row>
    <row r="1422" spans="1:12" hidden="1">
      <c r="A1422" s="8">
        <v>710</v>
      </c>
      <c r="B1422" s="1281"/>
      <c r="C1422" s="1234">
        <v>5504</v>
      </c>
      <c r="D1422" s="1262" t="s">
        <v>986</v>
      </c>
      <c r="E1422" s="628"/>
      <c r="F1422" s="632">
        <f>G1422+H1422+I1422+J1422</f>
        <v>0</v>
      </c>
      <c r="G1422" s="557"/>
      <c r="H1422" s="558"/>
      <c r="I1422" s="558"/>
      <c r="J1422" s="559"/>
      <c r="K1422" s="1566" t="str">
        <f t="shared" si="250"/>
        <v/>
      </c>
      <c r="L1422" s="497"/>
    </row>
    <row r="1423" spans="1:12" ht="36" hidden="1" customHeight="1">
      <c r="A1423" s="9">
        <v>715</v>
      </c>
      <c r="B1423" s="1284">
        <v>5700</v>
      </c>
      <c r="C1423" s="2184" t="s">
        <v>1349</v>
      </c>
      <c r="D1423" s="2185"/>
      <c r="E1423" s="465">
        <f t="shared" ref="E1423:J1423" si="260">SUM(E1424:E1426)</f>
        <v>0</v>
      </c>
      <c r="F1423" s="466">
        <f t="shared" si="260"/>
        <v>0</v>
      </c>
      <c r="G1423" s="578">
        <f t="shared" si="260"/>
        <v>0</v>
      </c>
      <c r="H1423" s="579">
        <f t="shared" si="260"/>
        <v>0</v>
      </c>
      <c r="I1423" s="579">
        <f t="shared" si="260"/>
        <v>0</v>
      </c>
      <c r="J1423" s="580">
        <f t="shared" si="260"/>
        <v>0</v>
      </c>
      <c r="K1423" s="1566" t="str">
        <f t="shared" si="250"/>
        <v/>
      </c>
      <c r="L1423" s="497"/>
    </row>
    <row r="1424" spans="1:12" hidden="1">
      <c r="A1424" s="9">
        <v>720</v>
      </c>
      <c r="B1424" s="1285"/>
      <c r="C1424" s="1286">
        <v>5701</v>
      </c>
      <c r="D1424" s="1287" t="s">
        <v>988</v>
      </c>
      <c r="E1424" s="622"/>
      <c r="F1424" s="631">
        <f>G1424+H1424+I1424+J1424</f>
        <v>0</v>
      </c>
      <c r="G1424" s="545"/>
      <c r="H1424" s="546"/>
      <c r="I1424" s="546"/>
      <c r="J1424" s="547"/>
      <c r="K1424" s="1566" t="str">
        <f t="shared" si="250"/>
        <v/>
      </c>
      <c r="L1424" s="497"/>
    </row>
    <row r="1425" spans="1:12" hidden="1">
      <c r="A1425" s="9">
        <v>725</v>
      </c>
      <c r="B1425" s="1285"/>
      <c r="C1425" s="1292">
        <v>5702</v>
      </c>
      <c r="D1425" s="1293" t="s">
        <v>989</v>
      </c>
      <c r="E1425" s="626"/>
      <c r="F1425" s="634">
        <f>G1425+H1425+I1425+J1425</f>
        <v>0</v>
      </c>
      <c r="G1425" s="612"/>
      <c r="H1425" s="613"/>
      <c r="I1425" s="613"/>
      <c r="J1425" s="614"/>
      <c r="K1425" s="1566" t="str">
        <f t="shared" si="250"/>
        <v/>
      </c>
      <c r="L1425" s="497"/>
    </row>
    <row r="1426" spans="1:12" hidden="1">
      <c r="A1426" s="9">
        <v>730</v>
      </c>
      <c r="B1426" s="1237"/>
      <c r="C1426" s="1294">
        <v>4071</v>
      </c>
      <c r="D1426" s="1295" t="s">
        <v>990</v>
      </c>
      <c r="E1426" s="1552"/>
      <c r="F1426" s="644">
        <f>G1426+H1426+I1426+J1426</f>
        <v>0</v>
      </c>
      <c r="G1426" s="747"/>
      <c r="H1426" s="1347"/>
      <c r="I1426" s="1347"/>
      <c r="J1426" s="1348"/>
      <c r="K1426" s="1566" t="str">
        <f t="shared" si="250"/>
        <v/>
      </c>
      <c r="L1426" s="497"/>
    </row>
    <row r="1427" spans="1:12" hidden="1">
      <c r="A1427" s="9">
        <v>735</v>
      </c>
      <c r="B1427" s="1296"/>
      <c r="C1427" s="1297"/>
      <c r="D1427" s="1298"/>
      <c r="E1427" s="1567"/>
      <c r="F1427" s="764"/>
      <c r="G1427" s="764"/>
      <c r="H1427" s="764"/>
      <c r="I1427" s="764"/>
      <c r="J1427" s="765"/>
      <c r="K1427" s="1566" t="str">
        <f t="shared" si="250"/>
        <v/>
      </c>
      <c r="L1427" s="497"/>
    </row>
    <row r="1428" spans="1:12" hidden="1">
      <c r="A1428" s="9">
        <v>740</v>
      </c>
      <c r="B1428" s="1299">
        <v>98</v>
      </c>
      <c r="C1428" s="2186" t="s">
        <v>991</v>
      </c>
      <c r="D1428" s="2187"/>
      <c r="E1428" s="1553"/>
      <c r="F1428" s="778">
        <f>G1428+H1428+I1428+J1428</f>
        <v>0</v>
      </c>
      <c r="G1428" s="771">
        <v>0</v>
      </c>
      <c r="H1428" s="772">
        <v>0</v>
      </c>
      <c r="I1428" s="772">
        <v>0</v>
      </c>
      <c r="J1428" s="773">
        <v>0</v>
      </c>
      <c r="K1428" s="1566" t="str">
        <f t="shared" si="250"/>
        <v/>
      </c>
      <c r="L1428" s="497"/>
    </row>
    <row r="1429" spans="1:12" hidden="1">
      <c r="A1429" s="9">
        <v>745</v>
      </c>
      <c r="B1429" s="1300"/>
      <c r="C1429" s="1301"/>
      <c r="D1429" s="1302"/>
      <c r="E1429" s="384"/>
      <c r="F1429" s="384"/>
      <c r="G1429" s="384"/>
      <c r="H1429" s="384"/>
      <c r="I1429" s="384"/>
      <c r="J1429" s="385"/>
      <c r="K1429" s="1566" t="str">
        <f t="shared" si="250"/>
        <v/>
      </c>
      <c r="L1429" s="497"/>
    </row>
    <row r="1430" spans="1:12" hidden="1">
      <c r="A1430" s="8">
        <v>750</v>
      </c>
      <c r="B1430" s="1303"/>
      <c r="C1430" s="1157"/>
      <c r="D1430" s="1298"/>
      <c r="E1430" s="386"/>
      <c r="F1430" s="386"/>
      <c r="G1430" s="386"/>
      <c r="H1430" s="386"/>
      <c r="I1430" s="386"/>
      <c r="J1430" s="387"/>
      <c r="K1430" s="1566" t="str">
        <f t="shared" si="250"/>
        <v/>
      </c>
      <c r="L1430" s="497"/>
    </row>
    <row r="1431" spans="1:12" hidden="1">
      <c r="A1431" s="9">
        <v>755</v>
      </c>
      <c r="B1431" s="1304"/>
      <c r="C1431" s="1305"/>
      <c r="D1431" s="1298"/>
      <c r="E1431" s="386"/>
      <c r="F1431" s="386"/>
      <c r="G1431" s="386"/>
      <c r="H1431" s="386"/>
      <c r="I1431" s="386"/>
      <c r="J1431" s="387"/>
      <c r="K1431" s="1566" t="str">
        <f t="shared" si="250"/>
        <v/>
      </c>
      <c r="L1431" s="497"/>
    </row>
    <row r="1432" spans="1:12" ht="16.5" hidden="1" thickBot="1">
      <c r="A1432" s="9">
        <v>760</v>
      </c>
      <c r="B1432" s="1306"/>
      <c r="C1432" s="1306" t="s">
        <v>499</v>
      </c>
      <c r="D1432" s="1307">
        <f>+B1432</f>
        <v>0</v>
      </c>
      <c r="E1432" s="479">
        <f t="shared" ref="E1432:J1432" si="261">SUM(E1316,E1319,E1325,E1333,E1334,E1352,E1356,E1362,E1365,E1366,E1367,E1368,E1369,E1378,E1385,E1386,E1387,E1388,E1395,E1399,E1400,E1401,E1402,E1405,E1406,E1414,E1417,E1418,E1423)+E1428</f>
        <v>0</v>
      </c>
      <c r="F1432" s="480">
        <f t="shared" si="261"/>
        <v>0</v>
      </c>
      <c r="G1432" s="761">
        <f t="shared" si="261"/>
        <v>0</v>
      </c>
      <c r="H1432" s="762">
        <f t="shared" si="261"/>
        <v>0</v>
      </c>
      <c r="I1432" s="762">
        <f t="shared" si="261"/>
        <v>0</v>
      </c>
      <c r="J1432" s="763">
        <f t="shared" si="261"/>
        <v>0</v>
      </c>
      <c r="K1432" s="1566" t="str">
        <f t="shared" si="250"/>
        <v/>
      </c>
      <c r="L1432" s="1560" t="str">
        <f>LEFT(C1313,1)</f>
        <v>2</v>
      </c>
    </row>
    <row r="1433" spans="1:12" hidden="1">
      <c r="A1433" s="8">
        <v>765</v>
      </c>
      <c r="B1433" s="1308"/>
      <c r="C1433" s="1309"/>
      <c r="D1433" s="1160"/>
      <c r="E1433" s="779"/>
      <c r="F1433" s="779"/>
      <c r="G1433" s="779"/>
      <c r="H1433" s="779"/>
      <c r="I1433" s="779"/>
      <c r="J1433" s="779"/>
      <c r="K1433" s="4" t="str">
        <f>K1432</f>
        <v/>
      </c>
      <c r="L1433" s="496"/>
    </row>
    <row r="1434" spans="1:12" hidden="1">
      <c r="A1434" s="8">
        <v>775</v>
      </c>
      <c r="B1434" s="1219"/>
      <c r="C1434" s="1310"/>
      <c r="D1434" s="1311"/>
      <c r="E1434" s="780"/>
      <c r="F1434" s="780"/>
      <c r="G1434" s="780"/>
      <c r="H1434" s="780"/>
      <c r="I1434" s="780"/>
      <c r="J1434" s="780"/>
      <c r="K1434" s="4" t="str">
        <f>K1432</f>
        <v/>
      </c>
      <c r="L1434" s="496"/>
    </row>
    <row r="1435" spans="1:12" hidden="1">
      <c r="A1435" s="9">
        <v>780</v>
      </c>
      <c r="B1435" s="779"/>
      <c r="C1435" s="1157"/>
      <c r="D1435" s="1183"/>
      <c r="E1435" s="780"/>
      <c r="F1435" s="780"/>
      <c r="G1435" s="780"/>
      <c r="H1435" s="780"/>
      <c r="I1435" s="780"/>
      <c r="J1435" s="780"/>
      <c r="K1435" s="1954" t="str">
        <f>(IF(SUM(K1446:K1467)&lt;&gt;0,$K$2,""))</f>
        <v/>
      </c>
      <c r="L1435" s="496"/>
    </row>
    <row r="1436" spans="1:12" hidden="1">
      <c r="A1436" s="9">
        <v>785</v>
      </c>
      <c r="B1436" s="2188" t="str">
        <f>$B$7</f>
        <v>ОТЧЕТНИ ДАННИ ПО ЕБК ЗА ИЗПЪЛНЕНИЕТО НА БЮДЖЕТА</v>
      </c>
      <c r="C1436" s="2189"/>
      <c r="D1436" s="2189"/>
      <c r="E1436" s="780"/>
      <c r="F1436" s="780"/>
      <c r="G1436" s="780"/>
      <c r="H1436" s="780"/>
      <c r="I1436" s="780"/>
      <c r="J1436" s="780"/>
      <c r="K1436" s="1954" t="str">
        <f>(IF(SUM(K1446:K1467)&lt;&gt;0,$K$2,""))</f>
        <v/>
      </c>
      <c r="L1436" s="496"/>
    </row>
    <row r="1437" spans="1:12" hidden="1">
      <c r="A1437" s="9">
        <v>790</v>
      </c>
      <c r="B1437" s="779"/>
      <c r="C1437" s="1157"/>
      <c r="D1437" s="1183"/>
      <c r="E1437" s="1184" t="s">
        <v>750</v>
      </c>
      <c r="F1437" s="1184" t="s">
        <v>649</v>
      </c>
      <c r="G1437" s="780"/>
      <c r="H1437" s="780"/>
      <c r="I1437" s="780"/>
      <c r="J1437" s="780"/>
      <c r="K1437" s="1954" t="str">
        <f>(IF(SUM(K1446:K1467)&lt;&gt;0,$K$2,""))</f>
        <v/>
      </c>
      <c r="L1437" s="496"/>
    </row>
    <row r="1438" spans="1:12" ht="18.75" hidden="1">
      <c r="A1438" s="9">
        <v>795</v>
      </c>
      <c r="B1438" s="2190" t="str">
        <f>$B$9</f>
        <v>ОБЛАСТНА АДМИНИСТРАЦИЯ-ПЛЕВЕН</v>
      </c>
      <c r="C1438" s="2191"/>
      <c r="D1438" s="2192"/>
      <c r="E1438" s="1096">
        <f>$E$9</f>
        <v>42736</v>
      </c>
      <c r="F1438" s="1188">
        <f>$F$9</f>
        <v>43100</v>
      </c>
      <c r="G1438" s="780"/>
      <c r="H1438" s="780"/>
      <c r="I1438" s="780"/>
      <c r="J1438" s="780"/>
      <c r="K1438" s="1954" t="str">
        <f>(IF(SUM(K1446:K1467)&lt;&gt;0,$K$2,""))</f>
        <v/>
      </c>
      <c r="L1438" s="496"/>
    </row>
    <row r="1439" spans="1:12" hidden="1">
      <c r="A1439" s="8">
        <v>805</v>
      </c>
      <c r="B1439" s="1189" t="str">
        <f>$B$10</f>
        <v xml:space="preserve">                                                            (наименование на разпоредителя с бюджет)</v>
      </c>
      <c r="C1439" s="779"/>
      <c r="D1439" s="1160"/>
      <c r="E1439" s="1190"/>
      <c r="F1439" s="1190"/>
      <c r="G1439" s="780"/>
      <c r="H1439" s="780"/>
      <c r="I1439" s="780"/>
      <c r="J1439" s="780"/>
      <c r="K1439" s="1954" t="str">
        <f>(IF(SUM(K1446:K1467)&lt;&gt;0,$K$2,""))</f>
        <v/>
      </c>
      <c r="L1439" s="496"/>
    </row>
    <row r="1440" spans="1:12" hidden="1">
      <c r="A1440" s="9">
        <v>810</v>
      </c>
      <c r="B1440" s="1189"/>
      <c r="C1440" s="779"/>
      <c r="D1440" s="1160"/>
      <c r="E1440" s="1189"/>
      <c r="F1440" s="779"/>
      <c r="G1440" s="780"/>
      <c r="H1440" s="780"/>
      <c r="I1440" s="780"/>
      <c r="J1440" s="780"/>
      <c r="K1440" s="1954" t="str">
        <f>(IF(SUM(K1446:K1467)&lt;&gt;0,$K$2,""))</f>
        <v/>
      </c>
      <c r="L1440" s="496"/>
    </row>
    <row r="1441" spans="1:12" ht="19.5" hidden="1">
      <c r="A1441" s="9">
        <v>815</v>
      </c>
      <c r="B1441" s="2193" t="str">
        <f>$B$12</f>
        <v xml:space="preserve">Министерски съвет </v>
      </c>
      <c r="C1441" s="2194"/>
      <c r="D1441" s="2195"/>
      <c r="E1441" s="1191" t="s">
        <v>1328</v>
      </c>
      <c r="F1441" s="1953" t="str">
        <f>$F$12</f>
        <v>0300</v>
      </c>
      <c r="G1441" s="780"/>
      <c r="H1441" s="780"/>
      <c r="I1441" s="780"/>
      <c r="J1441" s="780"/>
      <c r="K1441" s="1954" t="str">
        <f>(IF(SUM(K1446:K1467)&lt;&gt;0,$K$2,""))</f>
        <v/>
      </c>
      <c r="L1441" s="496"/>
    </row>
    <row r="1442" spans="1:12" hidden="1">
      <c r="A1442" s="13">
        <v>525</v>
      </c>
      <c r="B1442" s="1193" t="str">
        <f>$B$13</f>
        <v xml:space="preserve">                                             (наименование на първостепенния разпоредител с бюджет)</v>
      </c>
      <c r="C1442" s="779"/>
      <c r="D1442" s="1160"/>
      <c r="E1442" s="1194"/>
      <c r="F1442" s="1195"/>
      <c r="G1442" s="780"/>
      <c r="H1442" s="780"/>
      <c r="I1442" s="780"/>
      <c r="J1442" s="780"/>
      <c r="K1442" s="1954" t="str">
        <f>(IF(SUM(K1446:K1467)&lt;&gt;0,$K$2,""))</f>
        <v/>
      </c>
      <c r="L1442" s="496"/>
    </row>
    <row r="1443" spans="1:12" ht="19.5" hidden="1">
      <c r="A1443" s="8">
        <v>820</v>
      </c>
      <c r="B1443" s="1312"/>
      <c r="C1443" s="1312"/>
      <c r="D1443" s="1313" t="s">
        <v>1442</v>
      </c>
      <c r="E1443" s="1314">
        <f>$E$15</f>
        <v>0</v>
      </c>
      <c r="F1443" s="1315" t="str">
        <f>$F$15</f>
        <v>БЮДЖЕТ</v>
      </c>
      <c r="G1443" s="386"/>
      <c r="H1443" s="386"/>
      <c r="I1443" s="386"/>
      <c r="J1443" s="386"/>
      <c r="K1443" s="1954" t="str">
        <f>(IF(SUM(K1446:K1467)&lt;&gt;0,$K$2,""))</f>
        <v/>
      </c>
      <c r="L1443" s="496"/>
    </row>
    <row r="1444" spans="1:12" hidden="1">
      <c r="A1444" s="9">
        <v>821</v>
      </c>
      <c r="B1444" s="1190"/>
      <c r="C1444" s="1157"/>
      <c r="D1444" s="1316" t="s">
        <v>1050</v>
      </c>
      <c r="E1444" s="780"/>
      <c r="F1444" s="1317" t="s">
        <v>753</v>
      </c>
      <c r="G1444" s="1317"/>
      <c r="H1444" s="386"/>
      <c r="I1444" s="1317"/>
      <c r="J1444" s="386"/>
      <c r="K1444" s="1954" t="str">
        <f>(IF(SUM(K1446:K1467)&lt;&gt;0,$K$2,""))</f>
        <v/>
      </c>
      <c r="L1444" s="496"/>
    </row>
    <row r="1445" spans="1:12" hidden="1">
      <c r="A1445" s="9">
        <v>822</v>
      </c>
      <c r="B1445" s="1318" t="s">
        <v>993</v>
      </c>
      <c r="C1445" s="1319" t="s">
        <v>994</v>
      </c>
      <c r="D1445" s="1320" t="s">
        <v>995</v>
      </c>
      <c r="E1445" s="1321" t="s">
        <v>996</v>
      </c>
      <c r="F1445" s="1322" t="s">
        <v>997</v>
      </c>
      <c r="G1445" s="781"/>
      <c r="H1445" s="781"/>
      <c r="I1445" s="781"/>
      <c r="J1445" s="781"/>
      <c r="K1445" s="1954" t="str">
        <f>(IF(SUM(K1446:K1467)&lt;&gt;0,$K$2,""))</f>
        <v/>
      </c>
      <c r="L1445" s="496"/>
    </row>
    <row r="1446" spans="1:12" hidden="1">
      <c r="A1446" s="9">
        <v>823</v>
      </c>
      <c r="B1446" s="1323"/>
      <c r="C1446" s="1324" t="s">
        <v>998</v>
      </c>
      <c r="D1446" s="1325" t="s">
        <v>999</v>
      </c>
      <c r="E1446" s="1349">
        <f>E1447+E1448</f>
        <v>0</v>
      </c>
      <c r="F1446" s="1350">
        <f>F1447+F1448</f>
        <v>0</v>
      </c>
      <c r="G1446" s="781"/>
      <c r="H1446" s="781"/>
      <c r="I1446" s="781"/>
      <c r="J1446" s="781"/>
      <c r="K1446" s="212" t="str">
        <f t="shared" ref="K1446:K1467" si="262">(IF($E1446&lt;&gt;0,$K$2,IF($F1446&lt;&gt;0,$K$2,"")))</f>
        <v/>
      </c>
      <c r="L1446" s="496"/>
    </row>
    <row r="1447" spans="1:12" hidden="1">
      <c r="A1447" s="9">
        <v>825</v>
      </c>
      <c r="B1447" s="1326"/>
      <c r="C1447" s="1327" t="s">
        <v>1000</v>
      </c>
      <c r="D1447" s="1328" t="s">
        <v>1001</v>
      </c>
      <c r="E1447" s="1351"/>
      <c r="F1447" s="1352"/>
      <c r="G1447" s="781"/>
      <c r="H1447" s="781"/>
      <c r="I1447" s="781"/>
      <c r="J1447" s="781"/>
      <c r="K1447" s="212" t="str">
        <f t="shared" si="262"/>
        <v/>
      </c>
      <c r="L1447" s="496"/>
    </row>
    <row r="1448" spans="1:12" hidden="1">
      <c r="A1448" s="9"/>
      <c r="B1448" s="1329"/>
      <c r="C1448" s="1330" t="s">
        <v>1002</v>
      </c>
      <c r="D1448" s="1331" t="s">
        <v>1003</v>
      </c>
      <c r="E1448" s="1353"/>
      <c r="F1448" s="1354"/>
      <c r="G1448" s="781"/>
      <c r="H1448" s="781"/>
      <c r="I1448" s="781"/>
      <c r="J1448" s="781"/>
      <c r="K1448" s="212" t="str">
        <f t="shared" si="262"/>
        <v/>
      </c>
      <c r="L1448" s="496"/>
    </row>
    <row r="1449" spans="1:12" hidden="1">
      <c r="A1449" s="9"/>
      <c r="B1449" s="1323"/>
      <c r="C1449" s="1324" t="s">
        <v>1004</v>
      </c>
      <c r="D1449" s="1325" t="s">
        <v>1005</v>
      </c>
      <c r="E1449" s="1355">
        <f>E1450+E1451</f>
        <v>0</v>
      </c>
      <c r="F1449" s="1356">
        <f>F1450+F1451</f>
        <v>0</v>
      </c>
      <c r="G1449" s="781"/>
      <c r="H1449" s="781"/>
      <c r="I1449" s="781"/>
      <c r="J1449" s="781"/>
      <c r="K1449" s="212" t="str">
        <f t="shared" si="262"/>
        <v/>
      </c>
      <c r="L1449" s="496"/>
    </row>
    <row r="1450" spans="1:12" hidden="1">
      <c r="A1450" s="9"/>
      <c r="B1450" s="1326"/>
      <c r="C1450" s="1327" t="s">
        <v>1006</v>
      </c>
      <c r="D1450" s="1328" t="s">
        <v>1001</v>
      </c>
      <c r="E1450" s="1351"/>
      <c r="F1450" s="1352"/>
      <c r="G1450" s="781"/>
      <c r="H1450" s="781"/>
      <c r="I1450" s="781"/>
      <c r="J1450" s="781"/>
      <c r="K1450" s="212" t="str">
        <f t="shared" si="262"/>
        <v/>
      </c>
      <c r="L1450" s="496"/>
    </row>
    <row r="1451" spans="1:12" hidden="1">
      <c r="A1451" s="9"/>
      <c r="B1451" s="1332"/>
      <c r="C1451" s="1333" t="s">
        <v>1007</v>
      </c>
      <c r="D1451" s="1334" t="s">
        <v>1008</v>
      </c>
      <c r="E1451" s="1357"/>
      <c r="F1451" s="1358"/>
      <c r="G1451" s="781"/>
      <c r="H1451" s="781"/>
      <c r="I1451" s="781"/>
      <c r="J1451" s="781"/>
      <c r="K1451" s="212" t="str">
        <f t="shared" si="262"/>
        <v/>
      </c>
      <c r="L1451" s="496"/>
    </row>
    <row r="1452" spans="1:12" hidden="1">
      <c r="A1452" s="9"/>
      <c r="B1452" s="1323"/>
      <c r="C1452" s="1324" t="s">
        <v>1009</v>
      </c>
      <c r="D1452" s="1325" t="s">
        <v>1010</v>
      </c>
      <c r="E1452" s="1359"/>
      <c r="F1452" s="1360"/>
      <c r="G1452" s="781"/>
      <c r="H1452" s="781"/>
      <c r="I1452" s="781"/>
      <c r="J1452" s="781"/>
      <c r="K1452" s="212" t="str">
        <f t="shared" si="262"/>
        <v/>
      </c>
      <c r="L1452" s="496"/>
    </row>
    <row r="1453" spans="1:12" hidden="1">
      <c r="A1453" s="9"/>
      <c r="B1453" s="1326"/>
      <c r="C1453" s="1335" t="s">
        <v>1011</v>
      </c>
      <c r="D1453" s="1336" t="s">
        <v>1012</v>
      </c>
      <c r="E1453" s="1361"/>
      <c r="F1453" s="1362"/>
      <c r="G1453" s="781"/>
      <c r="H1453" s="781"/>
      <c r="I1453" s="781"/>
      <c r="J1453" s="781"/>
      <c r="K1453" s="212" t="str">
        <f t="shared" si="262"/>
        <v/>
      </c>
      <c r="L1453" s="496"/>
    </row>
    <row r="1454" spans="1:12" hidden="1">
      <c r="A1454" s="9"/>
      <c r="B1454" s="1332"/>
      <c r="C1454" s="1330" t="s">
        <v>1013</v>
      </c>
      <c r="D1454" s="1331" t="s">
        <v>1014</v>
      </c>
      <c r="E1454" s="1363"/>
      <c r="F1454" s="1364"/>
      <c r="G1454" s="781"/>
      <c r="H1454" s="781"/>
      <c r="I1454" s="781"/>
      <c r="J1454" s="781"/>
      <c r="K1454" s="212" t="str">
        <f t="shared" si="262"/>
        <v/>
      </c>
      <c r="L1454" s="496"/>
    </row>
    <row r="1455" spans="1:12" hidden="1">
      <c r="A1455" s="9"/>
      <c r="B1455" s="1323"/>
      <c r="C1455" s="1324" t="s">
        <v>1015</v>
      </c>
      <c r="D1455" s="1325" t="s">
        <v>1016</v>
      </c>
      <c r="E1455" s="1355"/>
      <c r="F1455" s="1356"/>
      <c r="G1455" s="781"/>
      <c r="H1455" s="781"/>
      <c r="I1455" s="781"/>
      <c r="J1455" s="781"/>
      <c r="K1455" s="212" t="str">
        <f t="shared" si="262"/>
        <v/>
      </c>
      <c r="L1455" s="496"/>
    </row>
    <row r="1456" spans="1:12" hidden="1">
      <c r="A1456" s="9"/>
      <c r="B1456" s="1326"/>
      <c r="C1456" s="1335" t="s">
        <v>1017</v>
      </c>
      <c r="D1456" s="1336" t="s">
        <v>1018</v>
      </c>
      <c r="E1456" s="1365"/>
      <c r="F1456" s="1366"/>
      <c r="G1456" s="781"/>
      <c r="H1456" s="781"/>
      <c r="I1456" s="781"/>
      <c r="J1456" s="781"/>
      <c r="K1456" s="212" t="str">
        <f t="shared" si="262"/>
        <v/>
      </c>
      <c r="L1456" s="496"/>
    </row>
    <row r="1457" spans="1:12" hidden="1">
      <c r="A1457" s="9"/>
      <c r="B1457" s="1332"/>
      <c r="C1457" s="1330" t="s">
        <v>1019</v>
      </c>
      <c r="D1457" s="1331" t="s">
        <v>1020</v>
      </c>
      <c r="E1457" s="1353"/>
      <c r="F1457" s="1354"/>
      <c r="G1457" s="781"/>
      <c r="H1457" s="781"/>
      <c r="I1457" s="781"/>
      <c r="J1457" s="781"/>
      <c r="K1457" s="212" t="str">
        <f t="shared" si="262"/>
        <v/>
      </c>
      <c r="L1457" s="496"/>
    </row>
    <row r="1458" spans="1:12" hidden="1">
      <c r="A1458" s="9"/>
      <c r="B1458" s="1323"/>
      <c r="C1458" s="1324" t="s">
        <v>1021</v>
      </c>
      <c r="D1458" s="1325" t="s">
        <v>315</v>
      </c>
      <c r="E1458" s="1355"/>
      <c r="F1458" s="1356"/>
      <c r="G1458" s="781"/>
      <c r="H1458" s="781"/>
      <c r="I1458" s="781"/>
      <c r="J1458" s="781"/>
      <c r="K1458" s="212" t="str">
        <f t="shared" si="262"/>
        <v/>
      </c>
      <c r="L1458" s="496"/>
    </row>
    <row r="1459" spans="1:12" ht="31.5" hidden="1">
      <c r="A1459" s="9"/>
      <c r="B1459" s="1323"/>
      <c r="C1459" s="1324" t="s">
        <v>316</v>
      </c>
      <c r="D1459" s="1325" t="s">
        <v>11</v>
      </c>
      <c r="E1459" s="1367"/>
      <c r="F1459" s="1368"/>
      <c r="G1459" s="781"/>
      <c r="H1459" s="781"/>
      <c r="I1459" s="781"/>
      <c r="J1459" s="781"/>
      <c r="K1459" s="212" t="str">
        <f t="shared" si="262"/>
        <v/>
      </c>
      <c r="L1459" s="496"/>
    </row>
    <row r="1460" spans="1:12" hidden="1">
      <c r="A1460" s="9"/>
      <c r="B1460" s="1323"/>
      <c r="C1460" s="1324" t="s">
        <v>317</v>
      </c>
      <c r="D1460" s="1325" t="s">
        <v>9</v>
      </c>
      <c r="E1460" s="1355"/>
      <c r="F1460" s="1356"/>
      <c r="G1460" s="781"/>
      <c r="H1460" s="781"/>
      <c r="I1460" s="781"/>
      <c r="J1460" s="781"/>
      <c r="K1460" s="212" t="str">
        <f t="shared" si="262"/>
        <v/>
      </c>
      <c r="L1460" s="496"/>
    </row>
    <row r="1461" spans="1:12" ht="31.5" hidden="1">
      <c r="A1461" s="9"/>
      <c r="B1461" s="1323"/>
      <c r="C1461" s="1324" t="s">
        <v>318</v>
      </c>
      <c r="D1461" s="1325" t="s">
        <v>10</v>
      </c>
      <c r="E1461" s="1355"/>
      <c r="F1461" s="1356"/>
      <c r="G1461" s="781"/>
      <c r="H1461" s="781"/>
      <c r="I1461" s="781"/>
      <c r="J1461" s="781"/>
      <c r="K1461" s="212" t="str">
        <f t="shared" si="262"/>
        <v/>
      </c>
      <c r="L1461" s="496"/>
    </row>
    <row r="1462" spans="1:12" ht="31.5" hidden="1">
      <c r="A1462" s="11"/>
      <c r="B1462" s="1323"/>
      <c r="C1462" s="1324" t="s">
        <v>319</v>
      </c>
      <c r="D1462" s="1325" t="s">
        <v>320</v>
      </c>
      <c r="E1462" s="1355"/>
      <c r="F1462" s="1356"/>
      <c r="G1462" s="781"/>
      <c r="H1462" s="781"/>
      <c r="I1462" s="781"/>
      <c r="J1462" s="781"/>
      <c r="K1462" s="212" t="str">
        <f t="shared" si="262"/>
        <v/>
      </c>
      <c r="L1462" s="496"/>
    </row>
    <row r="1463" spans="1:12" hidden="1">
      <c r="A1463" s="11">
        <v>905</v>
      </c>
      <c r="B1463" s="1323"/>
      <c r="C1463" s="1324" t="s">
        <v>321</v>
      </c>
      <c r="D1463" s="1325" t="s">
        <v>322</v>
      </c>
      <c r="E1463" s="1355"/>
      <c r="F1463" s="1356"/>
      <c r="G1463" s="781"/>
      <c r="H1463" s="781"/>
      <c r="I1463" s="781"/>
      <c r="J1463" s="781"/>
      <c r="K1463" s="212" t="str">
        <f t="shared" si="262"/>
        <v/>
      </c>
      <c r="L1463" s="496"/>
    </row>
    <row r="1464" spans="1:12" hidden="1">
      <c r="A1464" s="11">
        <v>906</v>
      </c>
      <c r="B1464" s="1323"/>
      <c r="C1464" s="1324" t="s">
        <v>323</v>
      </c>
      <c r="D1464" s="1325" t="s">
        <v>324</v>
      </c>
      <c r="E1464" s="1355"/>
      <c r="F1464" s="1356"/>
      <c r="G1464" s="781"/>
      <c r="H1464" s="781"/>
      <c r="I1464" s="781"/>
      <c r="J1464" s="781"/>
      <c r="K1464" s="212" t="str">
        <f t="shared" si="262"/>
        <v/>
      </c>
      <c r="L1464" s="496"/>
    </row>
    <row r="1465" spans="1:12" hidden="1">
      <c r="A1465" s="11">
        <v>907</v>
      </c>
      <c r="B1465" s="1323"/>
      <c r="C1465" s="1324" t="s">
        <v>325</v>
      </c>
      <c r="D1465" s="1325" t="s">
        <v>326</v>
      </c>
      <c r="E1465" s="1355"/>
      <c r="F1465" s="1356"/>
      <c r="G1465" s="781"/>
      <c r="H1465" s="781"/>
      <c r="I1465" s="781"/>
      <c r="J1465" s="781"/>
      <c r="K1465" s="212" t="str">
        <f t="shared" si="262"/>
        <v/>
      </c>
      <c r="L1465" s="496"/>
    </row>
    <row r="1466" spans="1:12" hidden="1">
      <c r="A1466" s="11">
        <v>910</v>
      </c>
      <c r="B1466" s="1323"/>
      <c r="C1466" s="1324" t="s">
        <v>327</v>
      </c>
      <c r="D1466" s="1325" t="s">
        <v>328</v>
      </c>
      <c r="E1466" s="1355"/>
      <c r="F1466" s="1356"/>
      <c r="G1466" s="781"/>
      <c r="H1466" s="781"/>
      <c r="I1466" s="781"/>
      <c r="J1466" s="781"/>
      <c r="K1466" s="212" t="str">
        <f t="shared" si="262"/>
        <v/>
      </c>
      <c r="L1466" s="496"/>
    </row>
    <row r="1467" spans="1:12" ht="16.5" hidden="1" thickBot="1">
      <c r="A1467" s="11">
        <v>911</v>
      </c>
      <c r="B1467" s="1337"/>
      <c r="C1467" s="1338" t="s">
        <v>329</v>
      </c>
      <c r="D1467" s="1339" t="s">
        <v>330</v>
      </c>
      <c r="E1467" s="1369"/>
      <c r="F1467" s="1370"/>
      <c r="G1467" s="781"/>
      <c r="H1467" s="781"/>
      <c r="I1467" s="781"/>
      <c r="J1467" s="781"/>
      <c r="K1467" s="212" t="str">
        <f t="shared" si="262"/>
        <v/>
      </c>
      <c r="L1467" s="496"/>
    </row>
    <row r="1468" spans="1:12" hidden="1">
      <c r="B1468" s="1340" t="s">
        <v>647</v>
      </c>
      <c r="C1468" s="1341"/>
      <c r="D1468" s="1342"/>
      <c r="E1468" s="781"/>
      <c r="F1468" s="781"/>
      <c r="G1468" s="781"/>
      <c r="H1468" s="781"/>
      <c r="I1468" s="781"/>
      <c r="J1468" s="781"/>
      <c r="K1468" s="4" t="str">
        <f>K1432</f>
        <v/>
      </c>
      <c r="L1468" s="496"/>
    </row>
    <row r="1469" spans="1:12" ht="36" hidden="1" customHeight="1"/>
    <row r="1470" spans="1:12" hidden="1"/>
    <row r="1471" spans="1:12">
      <c r="B1471" s="1159"/>
      <c r="C1471" s="1159"/>
      <c r="D1471" s="1178"/>
      <c r="E1471" s="15"/>
      <c r="F1471" s="15"/>
      <c r="G1471" s="15"/>
      <c r="H1471" s="15"/>
      <c r="I1471" s="15"/>
      <c r="J1471" s="15"/>
      <c r="K1471" s="1568">
        <f>(IF($E1605&lt;&gt;0,$K$2,IF($F1605&lt;&gt;0,$K$2,IF($G1605&lt;&gt;0,$K$2,IF($H1605&lt;&gt;0,$K$2,IF($I1605&lt;&gt;0,$K$2,IF($J1605&lt;&gt;0,$K$2,"")))))))</f>
        <v>1</v>
      </c>
      <c r="L1471" s="496"/>
    </row>
    <row r="1472" spans="1:12">
      <c r="B1472" s="1159"/>
      <c r="C1472" s="1179"/>
      <c r="D1472" s="1180"/>
      <c r="E1472" s="15"/>
      <c r="F1472" s="15"/>
      <c r="G1472" s="15"/>
      <c r="H1472" s="15"/>
      <c r="I1472" s="15"/>
      <c r="J1472" s="15"/>
      <c r="K1472" s="1568">
        <f>(IF($E1605&lt;&gt;0,$K$2,IF($F1605&lt;&gt;0,$K$2,IF($G1605&lt;&gt;0,$K$2,IF($H1605&lt;&gt;0,$K$2,IF($I1605&lt;&gt;0,$K$2,IF($J1605&lt;&gt;0,$K$2,"")))))))</f>
        <v>1</v>
      </c>
      <c r="L1472" s="496"/>
    </row>
    <row r="1473" spans="2:12">
      <c r="B1473" s="2188" t="str">
        <f>$B$7</f>
        <v>ОТЧЕТНИ ДАННИ ПО ЕБК ЗА ИЗПЪЛНЕНИЕТО НА БЮДЖЕТА</v>
      </c>
      <c r="C1473" s="2189"/>
      <c r="D1473" s="2189"/>
      <c r="E1473" s="1181"/>
      <c r="F1473" s="1181"/>
      <c r="G1473" s="1182"/>
      <c r="H1473" s="1182"/>
      <c r="I1473" s="1182"/>
      <c r="J1473" s="1182"/>
      <c r="K1473" s="1568">
        <f>(IF($E1605&lt;&gt;0,$K$2,IF($F1605&lt;&gt;0,$K$2,IF($G1605&lt;&gt;0,$K$2,IF($H1605&lt;&gt;0,$K$2,IF($I1605&lt;&gt;0,$K$2,IF($J1605&lt;&gt;0,$K$2,"")))))))</f>
        <v>1</v>
      </c>
      <c r="L1473" s="496"/>
    </row>
    <row r="1474" spans="2:12">
      <c r="B1474" s="779"/>
      <c r="C1474" s="1157"/>
      <c r="D1474" s="1183"/>
      <c r="E1474" s="1184" t="s">
        <v>750</v>
      </c>
      <c r="F1474" s="1184" t="s">
        <v>649</v>
      </c>
      <c r="G1474" s="780"/>
      <c r="H1474" s="1185" t="s">
        <v>1445</v>
      </c>
      <c r="I1474" s="1186"/>
      <c r="J1474" s="1187"/>
      <c r="K1474" s="1568">
        <f>(IF($E1605&lt;&gt;0,$K$2,IF($F1605&lt;&gt;0,$K$2,IF($G1605&lt;&gt;0,$K$2,IF($H1605&lt;&gt;0,$K$2,IF($I1605&lt;&gt;0,$K$2,IF($J1605&lt;&gt;0,$K$2,"")))))))</f>
        <v>1</v>
      </c>
      <c r="L1474" s="496"/>
    </row>
    <row r="1475" spans="2:12" ht="18.75">
      <c r="B1475" s="2190" t="str">
        <f>$B$9</f>
        <v>ОБЛАСТНА АДМИНИСТРАЦИЯ-ПЛЕВЕН</v>
      </c>
      <c r="C1475" s="2191"/>
      <c r="D1475" s="2192"/>
      <c r="E1475" s="1096">
        <f>$E$9</f>
        <v>42736</v>
      </c>
      <c r="F1475" s="1188">
        <f>$F$9</f>
        <v>43100</v>
      </c>
      <c r="G1475" s="780"/>
      <c r="H1475" s="780"/>
      <c r="I1475" s="780"/>
      <c r="J1475" s="780"/>
      <c r="K1475" s="1568">
        <f>(IF($E1605&lt;&gt;0,$K$2,IF($F1605&lt;&gt;0,$K$2,IF($G1605&lt;&gt;0,$K$2,IF($H1605&lt;&gt;0,$K$2,IF($I1605&lt;&gt;0,$K$2,IF($J1605&lt;&gt;0,$K$2,"")))))))</f>
        <v>1</v>
      </c>
      <c r="L1475" s="496"/>
    </row>
    <row r="1476" spans="2:12">
      <c r="B1476" s="1189" t="str">
        <f>$B$10</f>
        <v xml:space="preserve">                                                            (наименование на разпоредителя с бюджет)</v>
      </c>
      <c r="C1476" s="779"/>
      <c r="D1476" s="1160"/>
      <c r="E1476" s="1190"/>
      <c r="F1476" s="1190"/>
      <c r="G1476" s="780"/>
      <c r="H1476" s="780"/>
      <c r="I1476" s="780"/>
      <c r="J1476" s="780"/>
      <c r="K1476" s="1568">
        <f>(IF($E1605&lt;&gt;0,$K$2,IF($F1605&lt;&gt;0,$K$2,IF($G1605&lt;&gt;0,$K$2,IF($H1605&lt;&gt;0,$K$2,IF($I1605&lt;&gt;0,$K$2,IF($J1605&lt;&gt;0,$K$2,"")))))))</f>
        <v>1</v>
      </c>
      <c r="L1476" s="496"/>
    </row>
    <row r="1477" spans="2:12">
      <c r="B1477" s="1189"/>
      <c r="C1477" s="779"/>
      <c r="D1477" s="1160"/>
      <c r="E1477" s="1189"/>
      <c r="F1477" s="779"/>
      <c r="G1477" s="780"/>
      <c r="H1477" s="780"/>
      <c r="I1477" s="780"/>
      <c r="J1477" s="780"/>
      <c r="K1477" s="1568">
        <f>(IF($E1605&lt;&gt;0,$K$2,IF($F1605&lt;&gt;0,$K$2,IF($G1605&lt;&gt;0,$K$2,IF($H1605&lt;&gt;0,$K$2,IF($I1605&lt;&gt;0,$K$2,IF($J1605&lt;&gt;0,$K$2,"")))))))</f>
        <v>1</v>
      </c>
      <c r="L1477" s="496"/>
    </row>
    <row r="1478" spans="2:12" ht="19.5">
      <c r="B1478" s="2193" t="str">
        <f>$B$12</f>
        <v xml:space="preserve">Министерски съвет </v>
      </c>
      <c r="C1478" s="2194"/>
      <c r="D1478" s="2195"/>
      <c r="E1478" s="1191" t="s">
        <v>1328</v>
      </c>
      <c r="F1478" s="1952" t="str">
        <f>$F$12</f>
        <v>0300</v>
      </c>
      <c r="G1478" s="1192"/>
      <c r="H1478" s="780"/>
      <c r="I1478" s="780"/>
      <c r="J1478" s="780"/>
      <c r="K1478" s="1568">
        <f>(IF($E1605&lt;&gt;0,$K$2,IF($F1605&lt;&gt;0,$K$2,IF($G1605&lt;&gt;0,$K$2,IF($H1605&lt;&gt;0,$K$2,IF($I1605&lt;&gt;0,$K$2,IF($J1605&lt;&gt;0,$K$2,"")))))))</f>
        <v>1</v>
      </c>
      <c r="L1478" s="496"/>
    </row>
    <row r="1479" spans="2:12">
      <c r="B1479" s="1193" t="str">
        <f>$B$13</f>
        <v xml:space="preserve">                                             (наименование на първостепенния разпоредител с бюджет)</v>
      </c>
      <c r="C1479" s="779"/>
      <c r="D1479" s="1160"/>
      <c r="E1479" s="1194"/>
      <c r="F1479" s="1195"/>
      <c r="G1479" s="780"/>
      <c r="H1479" s="780"/>
      <c r="I1479" s="780"/>
      <c r="J1479" s="780"/>
      <c r="K1479" s="1568">
        <f>(IF($E1605&lt;&gt;0,$K$2,IF($F1605&lt;&gt;0,$K$2,IF($G1605&lt;&gt;0,$K$2,IF($H1605&lt;&gt;0,$K$2,IF($I1605&lt;&gt;0,$K$2,IF($J1605&lt;&gt;0,$K$2,"")))))))</f>
        <v>1</v>
      </c>
      <c r="L1479" s="496"/>
    </row>
    <row r="1480" spans="2:12" ht="19.5">
      <c r="B1480" s="1196"/>
      <c r="C1480" s="780"/>
      <c r="D1480" s="1197" t="s">
        <v>1456</v>
      </c>
      <c r="E1480" s="1198">
        <f>$E$15</f>
        <v>0</v>
      </c>
      <c r="F1480" s="1544" t="str">
        <f>$F$15</f>
        <v>БЮДЖЕТ</v>
      </c>
      <c r="G1480" s="780"/>
      <c r="H1480" s="1199"/>
      <c r="I1480" s="780"/>
      <c r="J1480" s="1199"/>
      <c r="K1480" s="1568">
        <f>(IF($E1605&lt;&gt;0,$K$2,IF($F1605&lt;&gt;0,$K$2,IF($G1605&lt;&gt;0,$K$2,IF($H1605&lt;&gt;0,$K$2,IF($I1605&lt;&gt;0,$K$2,IF($J1605&lt;&gt;0,$K$2,"")))))))</f>
        <v>1</v>
      </c>
      <c r="L1480" s="496"/>
    </row>
    <row r="1481" spans="2:12" ht="16.5" thickBot="1">
      <c r="B1481" s="779"/>
      <c r="C1481" s="1157"/>
      <c r="D1481" s="1183"/>
      <c r="E1481" s="1195"/>
      <c r="F1481" s="1200"/>
      <c r="G1481" s="1201"/>
      <c r="H1481" s="1201"/>
      <c r="I1481" s="1201"/>
      <c r="J1481" s="1202" t="s">
        <v>753</v>
      </c>
      <c r="K1481" s="1568">
        <f>(IF($E1605&lt;&gt;0,$K$2,IF($F1605&lt;&gt;0,$K$2,IF($G1605&lt;&gt;0,$K$2,IF($H1605&lt;&gt;0,$K$2,IF($I1605&lt;&gt;0,$K$2,IF($J1605&lt;&gt;0,$K$2,"")))))))</f>
        <v>1</v>
      </c>
      <c r="L1481" s="496"/>
    </row>
    <row r="1482" spans="2:12" ht="16.5">
      <c r="B1482" s="1203"/>
      <c r="C1482" s="1204"/>
      <c r="D1482" s="1205" t="s">
        <v>1043</v>
      </c>
      <c r="E1482" s="1206" t="s">
        <v>755</v>
      </c>
      <c r="F1482" s="477" t="s">
        <v>1343</v>
      </c>
      <c r="G1482" s="1207"/>
      <c r="H1482" s="1208"/>
      <c r="I1482" s="1207"/>
      <c r="J1482" s="1209"/>
      <c r="K1482" s="1568">
        <f>(IF($E1605&lt;&gt;0,$K$2,IF($F1605&lt;&gt;0,$K$2,IF($G1605&lt;&gt;0,$K$2,IF($H1605&lt;&gt;0,$K$2,IF($I1605&lt;&gt;0,$K$2,IF($J1605&lt;&gt;0,$K$2,"")))))))</f>
        <v>1</v>
      </c>
      <c r="L1482" s="496"/>
    </row>
    <row r="1483" spans="2:12" ht="56.1" customHeight="1">
      <c r="B1483" s="1210" t="s">
        <v>703</v>
      </c>
      <c r="C1483" s="1211" t="s">
        <v>757</v>
      </c>
      <c r="D1483" s="1212" t="s">
        <v>1044</v>
      </c>
      <c r="E1483" s="1213">
        <f>$C$3</f>
        <v>2017</v>
      </c>
      <c r="F1483" s="478" t="s">
        <v>1341</v>
      </c>
      <c r="G1483" s="1214" t="s">
        <v>1340</v>
      </c>
      <c r="H1483" s="1215" t="s">
        <v>1037</v>
      </c>
      <c r="I1483" s="1216" t="s">
        <v>1329</v>
      </c>
      <c r="J1483" s="1217" t="s">
        <v>1330</v>
      </c>
      <c r="K1483" s="1568">
        <f>(IF($E1605&lt;&gt;0,$K$2,IF($F1605&lt;&gt;0,$K$2,IF($G1605&lt;&gt;0,$K$2,IF($H1605&lt;&gt;0,$K$2,IF($I1605&lt;&gt;0,$K$2,IF($J1605&lt;&gt;0,$K$2,"")))))))</f>
        <v>1</v>
      </c>
      <c r="L1483" s="496"/>
    </row>
    <row r="1484" spans="2:12" ht="69" customHeight="1">
      <c r="B1484" s="1218"/>
      <c r="C1484" s="1219"/>
      <c r="D1484" s="1220" t="s">
        <v>502</v>
      </c>
      <c r="E1484" s="457" t="s">
        <v>347</v>
      </c>
      <c r="F1484" s="457" t="s">
        <v>348</v>
      </c>
      <c r="G1484" s="774" t="s">
        <v>1051</v>
      </c>
      <c r="H1484" s="775" t="s">
        <v>1052</v>
      </c>
      <c r="I1484" s="775" t="s">
        <v>1024</v>
      </c>
      <c r="J1484" s="776" t="s">
        <v>1311</v>
      </c>
      <c r="K1484" s="1568">
        <f>(IF($E1605&lt;&gt;0,$K$2,IF($F1605&lt;&gt;0,$K$2,IF($G1605&lt;&gt;0,$K$2,IF($H1605&lt;&gt;0,$K$2,IF($I1605&lt;&gt;0,$K$2,IF($J1605&lt;&gt;0,$K$2,"")))))))</f>
        <v>1</v>
      </c>
      <c r="L1484" s="496"/>
    </row>
    <row r="1485" spans="2:12">
      <c r="B1485" s="1221"/>
      <c r="C1485" s="2005">
        <v>0</v>
      </c>
      <c r="D1485" s="1564" t="s">
        <v>286</v>
      </c>
      <c r="E1485" s="387"/>
      <c r="F1485" s="777"/>
      <c r="G1485" s="1222"/>
      <c r="H1485" s="783"/>
      <c r="I1485" s="783"/>
      <c r="J1485" s="784"/>
      <c r="K1485" s="1568">
        <f>(IF($E1605&lt;&gt;0,$K$2,IF($F1605&lt;&gt;0,$K$2,IF($G1605&lt;&gt;0,$K$2,IF($H1605&lt;&gt;0,$K$2,IF($I1605&lt;&gt;0,$K$2,IF($J1605&lt;&gt;0,$K$2,"")))))))</f>
        <v>1</v>
      </c>
      <c r="L1485" s="496"/>
    </row>
    <row r="1486" spans="2:12">
      <c r="B1486" s="1223"/>
      <c r="C1486" s="2006">
        <f>VLOOKUP(D1487,EBK_DEIN2,2,FALSE)</f>
        <v>5519</v>
      </c>
      <c r="D1486" s="1565" t="s">
        <v>1294</v>
      </c>
      <c r="E1486" s="777"/>
      <c r="F1486" s="777"/>
      <c r="G1486" s="1224"/>
      <c r="H1486" s="785"/>
      <c r="I1486" s="785"/>
      <c r="J1486" s="786"/>
      <c r="K1486" s="1568">
        <f>(IF($E1605&lt;&gt;0,$K$2,IF($F1605&lt;&gt;0,$K$2,IF($G1605&lt;&gt;0,$K$2,IF($H1605&lt;&gt;0,$K$2,IF($I1605&lt;&gt;0,$K$2,IF($J1605&lt;&gt;0,$K$2,"")))))))</f>
        <v>1</v>
      </c>
      <c r="L1486" s="496"/>
    </row>
    <row r="1487" spans="2:12">
      <c r="B1487" s="1225"/>
      <c r="C1487" s="2007">
        <f>+C1486</f>
        <v>5519</v>
      </c>
      <c r="D1487" s="1563" t="s">
        <v>861</v>
      </c>
      <c r="E1487" s="777"/>
      <c r="F1487" s="777"/>
      <c r="G1487" s="1224"/>
      <c r="H1487" s="785"/>
      <c r="I1487" s="785"/>
      <c r="J1487" s="786"/>
      <c r="K1487" s="1568">
        <f>(IF($E1605&lt;&gt;0,$K$2,IF($F1605&lt;&gt;0,$K$2,IF($G1605&lt;&gt;0,$K$2,IF($H1605&lt;&gt;0,$K$2,IF($I1605&lt;&gt;0,$K$2,IF($J1605&lt;&gt;0,$K$2,"")))))))</f>
        <v>1</v>
      </c>
      <c r="L1487" s="496"/>
    </row>
    <row r="1488" spans="2:12">
      <c r="B1488" s="1226"/>
      <c r="C1488" s="1227"/>
      <c r="D1488" s="1228" t="s">
        <v>1045</v>
      </c>
      <c r="E1488" s="777"/>
      <c r="F1488" s="777"/>
      <c r="G1488" s="1229"/>
      <c r="H1488" s="787"/>
      <c r="I1488" s="787"/>
      <c r="J1488" s="788"/>
      <c r="K1488" s="1568">
        <f>(IF($E1605&lt;&gt;0,$K$2,IF($F1605&lt;&gt;0,$K$2,IF($G1605&lt;&gt;0,$K$2,IF($H1605&lt;&gt;0,$K$2,IF($I1605&lt;&gt;0,$K$2,IF($J1605&lt;&gt;0,$K$2,"")))))))</f>
        <v>1</v>
      </c>
      <c r="L1488" s="496"/>
    </row>
    <row r="1489" spans="1:12" hidden="1">
      <c r="B1489" s="1230">
        <v>100</v>
      </c>
      <c r="C1489" s="2204" t="s">
        <v>503</v>
      </c>
      <c r="D1489" s="2199"/>
      <c r="E1489" s="463">
        <f t="shared" ref="E1489:J1489" si="263">SUM(E1490:E1491)</f>
        <v>0</v>
      </c>
      <c r="F1489" s="464">
        <f t="shared" si="263"/>
        <v>0</v>
      </c>
      <c r="G1489" s="578">
        <f t="shared" si="263"/>
        <v>0</v>
      </c>
      <c r="H1489" s="579">
        <f t="shared" si="263"/>
        <v>0</v>
      </c>
      <c r="I1489" s="579">
        <f t="shared" si="263"/>
        <v>0</v>
      </c>
      <c r="J1489" s="580">
        <f t="shared" si="263"/>
        <v>0</v>
      </c>
      <c r="K1489" s="1566" t="str">
        <f>(IF($E1489&lt;&gt;0,$K$2,IF($F1489&lt;&gt;0,$K$2,IF($G1489&lt;&gt;0,$K$2,IF($H1489&lt;&gt;0,$K$2,IF($I1489&lt;&gt;0,$K$2,IF($J1489&lt;&gt;0,$K$2,"")))))))</f>
        <v/>
      </c>
      <c r="L1489" s="497"/>
    </row>
    <row r="1490" spans="1:12" hidden="1">
      <c r="B1490" s="1231"/>
      <c r="C1490" s="1232">
        <v>101</v>
      </c>
      <c r="D1490" s="1233" t="s">
        <v>504</v>
      </c>
      <c r="E1490" s="622"/>
      <c r="F1490" s="631">
        <f>G1490+H1490+I1490+J1490</f>
        <v>0</v>
      </c>
      <c r="G1490" s="545"/>
      <c r="H1490" s="546"/>
      <c r="I1490" s="546"/>
      <c r="J1490" s="547"/>
      <c r="K1490" s="1566" t="str">
        <f t="shared" ref="K1490:K1557" si="264">(IF($E1490&lt;&gt;0,$K$2,IF($F1490&lt;&gt;0,$K$2,IF($G1490&lt;&gt;0,$K$2,IF($H1490&lt;&gt;0,$K$2,IF($I1490&lt;&gt;0,$K$2,IF($J1490&lt;&gt;0,$K$2,"")))))))</f>
        <v/>
      </c>
      <c r="L1490" s="497"/>
    </row>
    <row r="1491" spans="1:12" ht="36" hidden="1" customHeight="1">
      <c r="A1491" s="306"/>
      <c r="B1491" s="1231"/>
      <c r="C1491" s="1234">
        <v>102</v>
      </c>
      <c r="D1491" s="1235" t="s">
        <v>505</v>
      </c>
      <c r="E1491" s="628"/>
      <c r="F1491" s="632">
        <f>G1491+H1491+I1491+J1491</f>
        <v>0</v>
      </c>
      <c r="G1491" s="557"/>
      <c r="H1491" s="558"/>
      <c r="I1491" s="558"/>
      <c r="J1491" s="559"/>
      <c r="K1491" s="1566" t="str">
        <f t="shared" si="264"/>
        <v/>
      </c>
      <c r="L1491" s="497"/>
    </row>
    <row r="1492" spans="1:12" hidden="1">
      <c r="A1492" s="306"/>
      <c r="B1492" s="1230">
        <v>200</v>
      </c>
      <c r="C1492" s="2202" t="s">
        <v>506</v>
      </c>
      <c r="D1492" s="2202"/>
      <c r="E1492" s="463">
        <f t="shared" ref="E1492:J1492" si="265">SUM(E1493:E1497)</f>
        <v>0</v>
      </c>
      <c r="F1492" s="464">
        <f t="shared" si="265"/>
        <v>0</v>
      </c>
      <c r="G1492" s="578">
        <f t="shared" si="265"/>
        <v>0</v>
      </c>
      <c r="H1492" s="579">
        <f t="shared" si="265"/>
        <v>0</v>
      </c>
      <c r="I1492" s="579">
        <f t="shared" si="265"/>
        <v>0</v>
      </c>
      <c r="J1492" s="580">
        <f t="shared" si="265"/>
        <v>0</v>
      </c>
      <c r="K1492" s="1566" t="str">
        <f t="shared" si="264"/>
        <v/>
      </c>
      <c r="L1492" s="497"/>
    </row>
    <row r="1493" spans="1:12" hidden="1">
      <c r="A1493" s="306"/>
      <c r="B1493" s="1236"/>
      <c r="C1493" s="1232">
        <v>201</v>
      </c>
      <c r="D1493" s="1233" t="s">
        <v>507</v>
      </c>
      <c r="E1493" s="622"/>
      <c r="F1493" s="631">
        <f>G1493+H1493+I1493+J1493</f>
        <v>0</v>
      </c>
      <c r="G1493" s="545"/>
      <c r="H1493" s="546"/>
      <c r="I1493" s="546"/>
      <c r="J1493" s="547"/>
      <c r="K1493" s="1566" t="str">
        <f t="shared" si="264"/>
        <v/>
      </c>
      <c r="L1493" s="497"/>
    </row>
    <row r="1494" spans="1:12" hidden="1">
      <c r="A1494" s="306"/>
      <c r="B1494" s="1237"/>
      <c r="C1494" s="1238">
        <v>202</v>
      </c>
      <c r="D1494" s="1239" t="s">
        <v>508</v>
      </c>
      <c r="E1494" s="624"/>
      <c r="F1494" s="633">
        <f>G1494+H1494+I1494+J1494</f>
        <v>0</v>
      </c>
      <c r="G1494" s="548"/>
      <c r="H1494" s="549"/>
      <c r="I1494" s="549"/>
      <c r="J1494" s="550"/>
      <c r="K1494" s="1566" t="str">
        <f t="shared" si="264"/>
        <v/>
      </c>
      <c r="L1494" s="497"/>
    </row>
    <row r="1495" spans="1:12" ht="31.5" hidden="1">
      <c r="A1495" s="306"/>
      <c r="B1495" s="1240"/>
      <c r="C1495" s="1238">
        <v>205</v>
      </c>
      <c r="D1495" s="1239" t="s">
        <v>905</v>
      </c>
      <c r="E1495" s="624"/>
      <c r="F1495" s="633">
        <f>G1495+H1495+I1495+J1495</f>
        <v>0</v>
      </c>
      <c r="G1495" s="548"/>
      <c r="H1495" s="549"/>
      <c r="I1495" s="549"/>
      <c r="J1495" s="550"/>
      <c r="K1495" s="1566" t="str">
        <f t="shared" si="264"/>
        <v/>
      </c>
      <c r="L1495" s="497"/>
    </row>
    <row r="1496" spans="1:12" hidden="1">
      <c r="A1496" s="306"/>
      <c r="B1496" s="1240"/>
      <c r="C1496" s="1238">
        <v>208</v>
      </c>
      <c r="D1496" s="1241" t="s">
        <v>906</v>
      </c>
      <c r="E1496" s="624"/>
      <c r="F1496" s="633">
        <f>G1496+H1496+I1496+J1496</f>
        <v>0</v>
      </c>
      <c r="G1496" s="548"/>
      <c r="H1496" s="549"/>
      <c r="I1496" s="549"/>
      <c r="J1496" s="550"/>
      <c r="K1496" s="1566" t="str">
        <f t="shared" si="264"/>
        <v/>
      </c>
      <c r="L1496" s="497"/>
    </row>
    <row r="1497" spans="1:12" hidden="1">
      <c r="A1497" s="5"/>
      <c r="B1497" s="1236"/>
      <c r="C1497" s="1234">
        <v>209</v>
      </c>
      <c r="D1497" s="1242" t="s">
        <v>907</v>
      </c>
      <c r="E1497" s="628"/>
      <c r="F1497" s="632">
        <f>G1497+H1497+I1497+J1497</f>
        <v>0</v>
      </c>
      <c r="G1497" s="557"/>
      <c r="H1497" s="558"/>
      <c r="I1497" s="558"/>
      <c r="J1497" s="559"/>
      <c r="K1497" s="1566" t="str">
        <f t="shared" si="264"/>
        <v/>
      </c>
      <c r="L1497" s="497"/>
    </row>
    <row r="1498" spans="1:12" hidden="1">
      <c r="A1498" s="306"/>
      <c r="B1498" s="1230">
        <v>500</v>
      </c>
      <c r="C1498" s="2205" t="s">
        <v>908</v>
      </c>
      <c r="D1498" s="2205"/>
      <c r="E1498" s="463">
        <f t="shared" ref="E1498:J1498" si="266">SUM(E1499:E1505)</f>
        <v>0</v>
      </c>
      <c r="F1498" s="464">
        <f t="shared" si="266"/>
        <v>0</v>
      </c>
      <c r="G1498" s="578">
        <f t="shared" si="266"/>
        <v>0</v>
      </c>
      <c r="H1498" s="579">
        <f t="shared" si="266"/>
        <v>0</v>
      </c>
      <c r="I1498" s="579">
        <f t="shared" si="266"/>
        <v>0</v>
      </c>
      <c r="J1498" s="580">
        <f t="shared" si="266"/>
        <v>0</v>
      </c>
      <c r="K1498" s="1566" t="str">
        <f t="shared" si="264"/>
        <v/>
      </c>
      <c r="L1498" s="497"/>
    </row>
    <row r="1499" spans="1:12" ht="31.5" hidden="1">
      <c r="A1499" s="5"/>
      <c r="B1499" s="1236"/>
      <c r="C1499" s="1243">
        <v>551</v>
      </c>
      <c r="D1499" s="1244" t="s">
        <v>909</v>
      </c>
      <c r="E1499" s="622"/>
      <c r="F1499" s="631">
        <f t="shared" ref="F1499:F1506" si="267">G1499+H1499+I1499+J1499</f>
        <v>0</v>
      </c>
      <c r="G1499" s="1527">
        <v>0</v>
      </c>
      <c r="H1499" s="1528">
        <v>0</v>
      </c>
      <c r="I1499" s="1528">
        <v>0</v>
      </c>
      <c r="J1499" s="547"/>
      <c r="K1499" s="1566" t="str">
        <f t="shared" si="264"/>
        <v/>
      </c>
      <c r="L1499" s="497"/>
    </row>
    <row r="1500" spans="1:12" hidden="1">
      <c r="A1500" s="306"/>
      <c r="B1500" s="1236"/>
      <c r="C1500" s="1245">
        <f>C1499+1</f>
        <v>552</v>
      </c>
      <c r="D1500" s="1246" t="s">
        <v>910</v>
      </c>
      <c r="E1500" s="624"/>
      <c r="F1500" s="633">
        <f t="shared" si="267"/>
        <v>0</v>
      </c>
      <c r="G1500" s="1529">
        <v>0</v>
      </c>
      <c r="H1500" s="1530">
        <v>0</v>
      </c>
      <c r="I1500" s="1530">
        <v>0</v>
      </c>
      <c r="J1500" s="550"/>
      <c r="K1500" s="1566" t="str">
        <f t="shared" si="264"/>
        <v/>
      </c>
      <c r="L1500" s="497"/>
    </row>
    <row r="1501" spans="1:12" hidden="1">
      <c r="A1501" s="415"/>
      <c r="B1501" s="1247"/>
      <c r="C1501" s="1245">
        <v>558</v>
      </c>
      <c r="D1501" s="1248" t="s">
        <v>1470</v>
      </c>
      <c r="E1501" s="624"/>
      <c r="F1501" s="633">
        <f>G1501+H1501+I1501+J1501</f>
        <v>0</v>
      </c>
      <c r="G1501" s="1529">
        <v>0</v>
      </c>
      <c r="H1501" s="1530">
        <v>0</v>
      </c>
      <c r="I1501" s="1530">
        <v>0</v>
      </c>
      <c r="J1501" s="753">
        <v>0</v>
      </c>
      <c r="K1501" s="1566" t="str">
        <f t="shared" si="264"/>
        <v/>
      </c>
      <c r="L1501" s="497"/>
    </row>
    <row r="1502" spans="1:12" hidden="1">
      <c r="A1502" s="5"/>
      <c r="B1502" s="1247"/>
      <c r="C1502" s="1245">
        <v>560</v>
      </c>
      <c r="D1502" s="1248" t="s">
        <v>911</v>
      </c>
      <c r="E1502" s="624"/>
      <c r="F1502" s="633">
        <f t="shared" si="267"/>
        <v>0</v>
      </c>
      <c r="G1502" s="1529">
        <v>0</v>
      </c>
      <c r="H1502" s="1530">
        <v>0</v>
      </c>
      <c r="I1502" s="1530">
        <v>0</v>
      </c>
      <c r="J1502" s="550"/>
      <c r="K1502" s="1566" t="str">
        <f t="shared" si="264"/>
        <v/>
      </c>
      <c r="L1502" s="497"/>
    </row>
    <row r="1503" spans="1:12" hidden="1">
      <c r="A1503" s="5"/>
      <c r="B1503" s="1247"/>
      <c r="C1503" s="1245">
        <v>580</v>
      </c>
      <c r="D1503" s="1246" t="s">
        <v>912</v>
      </c>
      <c r="E1503" s="624"/>
      <c r="F1503" s="633">
        <f t="shared" si="267"/>
        <v>0</v>
      </c>
      <c r="G1503" s="1529">
        <v>0</v>
      </c>
      <c r="H1503" s="1530">
        <v>0</v>
      </c>
      <c r="I1503" s="1530">
        <v>0</v>
      </c>
      <c r="J1503" s="550"/>
      <c r="K1503" s="1566" t="str">
        <f t="shared" si="264"/>
        <v/>
      </c>
      <c r="L1503" s="497"/>
    </row>
    <row r="1504" spans="1:12" ht="31.5" hidden="1">
      <c r="A1504" s="5"/>
      <c r="B1504" s="1236"/>
      <c r="C1504" s="1238">
        <v>588</v>
      </c>
      <c r="D1504" s="1241" t="s">
        <v>1474</v>
      </c>
      <c r="E1504" s="624"/>
      <c r="F1504" s="633">
        <f>G1504+H1504+I1504+J1504</f>
        <v>0</v>
      </c>
      <c r="G1504" s="1529">
        <v>0</v>
      </c>
      <c r="H1504" s="1530">
        <v>0</v>
      </c>
      <c r="I1504" s="1530">
        <v>0</v>
      </c>
      <c r="J1504" s="753">
        <v>0</v>
      </c>
      <c r="K1504" s="1566" t="str">
        <f t="shared" si="264"/>
        <v/>
      </c>
      <c r="L1504" s="497"/>
    </row>
    <row r="1505" spans="1:12" ht="31.5" hidden="1">
      <c r="A1505" s="8">
        <v>5</v>
      </c>
      <c r="B1505" s="1236"/>
      <c r="C1505" s="1249">
        <v>590</v>
      </c>
      <c r="D1505" s="1250" t="s">
        <v>913</v>
      </c>
      <c r="E1505" s="628"/>
      <c r="F1505" s="632">
        <f t="shared" si="267"/>
        <v>0</v>
      </c>
      <c r="G1505" s="557"/>
      <c r="H1505" s="558"/>
      <c r="I1505" s="558"/>
      <c r="J1505" s="559"/>
      <c r="K1505" s="1566" t="str">
        <f t="shared" si="264"/>
        <v/>
      </c>
      <c r="L1505" s="497"/>
    </row>
    <row r="1506" spans="1:12" hidden="1">
      <c r="A1506" s="9">
        <v>10</v>
      </c>
      <c r="B1506" s="1230">
        <v>800</v>
      </c>
      <c r="C1506" s="2200" t="s">
        <v>1046</v>
      </c>
      <c r="D1506" s="2201"/>
      <c r="E1506" s="1547"/>
      <c r="F1506" s="466">
        <f t="shared" si="267"/>
        <v>0</v>
      </c>
      <c r="G1506" s="1344"/>
      <c r="H1506" s="1345"/>
      <c r="I1506" s="1345"/>
      <c r="J1506" s="1346"/>
      <c r="K1506" s="1566" t="str">
        <f t="shared" si="264"/>
        <v/>
      </c>
      <c r="L1506" s="497"/>
    </row>
    <row r="1507" spans="1:12" hidden="1">
      <c r="A1507" s="9">
        <v>15</v>
      </c>
      <c r="B1507" s="1230">
        <v>1000</v>
      </c>
      <c r="C1507" s="2202" t="s">
        <v>915</v>
      </c>
      <c r="D1507" s="2202"/>
      <c r="E1507" s="465">
        <f t="shared" ref="E1507:J1507" si="268">SUM(E1508:E1524)</f>
        <v>0</v>
      </c>
      <c r="F1507" s="466">
        <f t="shared" si="268"/>
        <v>0</v>
      </c>
      <c r="G1507" s="578">
        <f t="shared" si="268"/>
        <v>0</v>
      </c>
      <c r="H1507" s="579">
        <f t="shared" si="268"/>
        <v>0</v>
      </c>
      <c r="I1507" s="579">
        <f t="shared" si="268"/>
        <v>0</v>
      </c>
      <c r="J1507" s="580">
        <f t="shared" si="268"/>
        <v>0</v>
      </c>
      <c r="K1507" s="1566" t="str">
        <f t="shared" si="264"/>
        <v/>
      </c>
      <c r="L1507" s="497"/>
    </row>
    <row r="1508" spans="1:12" hidden="1">
      <c r="A1508" s="8">
        <v>35</v>
      </c>
      <c r="B1508" s="1237"/>
      <c r="C1508" s="1232">
        <v>1011</v>
      </c>
      <c r="D1508" s="1251" t="s">
        <v>916</v>
      </c>
      <c r="E1508" s="622"/>
      <c r="F1508" s="631">
        <f t="shared" ref="F1508:F1524" si="269">G1508+H1508+I1508+J1508</f>
        <v>0</v>
      </c>
      <c r="G1508" s="545"/>
      <c r="H1508" s="546"/>
      <c r="I1508" s="546"/>
      <c r="J1508" s="547"/>
      <c r="K1508" s="1566" t="str">
        <f t="shared" si="264"/>
        <v/>
      </c>
      <c r="L1508" s="497"/>
    </row>
    <row r="1509" spans="1:12" hidden="1">
      <c r="A1509" s="9">
        <v>40</v>
      </c>
      <c r="B1509" s="1237"/>
      <c r="C1509" s="1238">
        <v>1012</v>
      </c>
      <c r="D1509" s="1239" t="s">
        <v>917</v>
      </c>
      <c r="E1509" s="624"/>
      <c r="F1509" s="633">
        <f t="shared" si="269"/>
        <v>0</v>
      </c>
      <c r="G1509" s="548"/>
      <c r="H1509" s="549"/>
      <c r="I1509" s="549"/>
      <c r="J1509" s="550"/>
      <c r="K1509" s="1566" t="str">
        <f t="shared" si="264"/>
        <v/>
      </c>
      <c r="L1509" s="497"/>
    </row>
    <row r="1510" spans="1:12" hidden="1">
      <c r="A1510" s="9">
        <v>45</v>
      </c>
      <c r="B1510" s="1237"/>
      <c r="C1510" s="1238">
        <v>1013</v>
      </c>
      <c r="D1510" s="1239" t="s">
        <v>918</v>
      </c>
      <c r="E1510" s="624"/>
      <c r="F1510" s="633">
        <f t="shared" si="269"/>
        <v>0</v>
      </c>
      <c r="G1510" s="548"/>
      <c r="H1510" s="549"/>
      <c r="I1510" s="549"/>
      <c r="J1510" s="550"/>
      <c r="K1510" s="1566" t="str">
        <f t="shared" si="264"/>
        <v/>
      </c>
      <c r="L1510" s="497"/>
    </row>
    <row r="1511" spans="1:12" hidden="1">
      <c r="A1511" s="9">
        <v>50</v>
      </c>
      <c r="B1511" s="1237"/>
      <c r="C1511" s="1238">
        <v>1014</v>
      </c>
      <c r="D1511" s="1239" t="s">
        <v>919</v>
      </c>
      <c r="E1511" s="624"/>
      <c r="F1511" s="633">
        <f t="shared" si="269"/>
        <v>0</v>
      </c>
      <c r="G1511" s="548"/>
      <c r="H1511" s="549"/>
      <c r="I1511" s="549"/>
      <c r="J1511" s="550"/>
      <c r="K1511" s="1566" t="str">
        <f t="shared" si="264"/>
        <v/>
      </c>
      <c r="L1511" s="497"/>
    </row>
    <row r="1512" spans="1:12" hidden="1">
      <c r="A1512" s="9">
        <v>55</v>
      </c>
      <c r="B1512" s="1237"/>
      <c r="C1512" s="1238">
        <v>1015</v>
      </c>
      <c r="D1512" s="1239" t="s">
        <v>920</v>
      </c>
      <c r="E1512" s="624"/>
      <c r="F1512" s="633">
        <f t="shared" si="269"/>
        <v>0</v>
      </c>
      <c r="G1512" s="548"/>
      <c r="H1512" s="549"/>
      <c r="I1512" s="549"/>
      <c r="J1512" s="550"/>
      <c r="K1512" s="1566" t="str">
        <f t="shared" si="264"/>
        <v/>
      </c>
      <c r="L1512" s="497"/>
    </row>
    <row r="1513" spans="1:12" hidden="1">
      <c r="A1513" s="9">
        <v>60</v>
      </c>
      <c r="B1513" s="1237"/>
      <c r="C1513" s="1252">
        <v>1016</v>
      </c>
      <c r="D1513" s="1253" t="s">
        <v>921</v>
      </c>
      <c r="E1513" s="626"/>
      <c r="F1513" s="634">
        <f t="shared" si="269"/>
        <v>0</v>
      </c>
      <c r="G1513" s="612"/>
      <c r="H1513" s="613"/>
      <c r="I1513" s="613"/>
      <c r="J1513" s="614"/>
      <c r="K1513" s="1566" t="str">
        <f t="shared" si="264"/>
        <v/>
      </c>
      <c r="L1513" s="497"/>
    </row>
    <row r="1514" spans="1:12" hidden="1">
      <c r="A1514" s="8">
        <v>65</v>
      </c>
      <c r="B1514" s="1231"/>
      <c r="C1514" s="1254">
        <v>1020</v>
      </c>
      <c r="D1514" s="1255" t="s">
        <v>922</v>
      </c>
      <c r="E1514" s="1548"/>
      <c r="F1514" s="636">
        <f t="shared" si="269"/>
        <v>0</v>
      </c>
      <c r="G1514" s="554"/>
      <c r="H1514" s="555"/>
      <c r="I1514" s="555"/>
      <c r="J1514" s="556"/>
      <c r="K1514" s="1566" t="str">
        <f t="shared" si="264"/>
        <v/>
      </c>
      <c r="L1514" s="497"/>
    </row>
    <row r="1515" spans="1:12" hidden="1">
      <c r="A1515" s="9">
        <v>70</v>
      </c>
      <c r="B1515" s="1237"/>
      <c r="C1515" s="1256">
        <v>1030</v>
      </c>
      <c r="D1515" s="1257" t="s">
        <v>923</v>
      </c>
      <c r="E1515" s="1549"/>
      <c r="F1515" s="638">
        <f t="shared" si="269"/>
        <v>0</v>
      </c>
      <c r="G1515" s="551"/>
      <c r="H1515" s="552"/>
      <c r="I1515" s="552"/>
      <c r="J1515" s="553"/>
      <c r="K1515" s="1566" t="str">
        <f t="shared" si="264"/>
        <v/>
      </c>
      <c r="L1515" s="497"/>
    </row>
    <row r="1516" spans="1:12" hidden="1">
      <c r="A1516" s="9">
        <v>75</v>
      </c>
      <c r="B1516" s="1237"/>
      <c r="C1516" s="1254">
        <v>1051</v>
      </c>
      <c r="D1516" s="1258" t="s">
        <v>924</v>
      </c>
      <c r="E1516" s="1548"/>
      <c r="F1516" s="636">
        <f t="shared" si="269"/>
        <v>0</v>
      </c>
      <c r="G1516" s="554"/>
      <c r="H1516" s="555"/>
      <c r="I1516" s="555"/>
      <c r="J1516" s="556"/>
      <c r="K1516" s="1566" t="str">
        <f t="shared" si="264"/>
        <v/>
      </c>
      <c r="L1516" s="497"/>
    </row>
    <row r="1517" spans="1:12" hidden="1">
      <c r="A1517" s="9">
        <v>80</v>
      </c>
      <c r="B1517" s="1237"/>
      <c r="C1517" s="1238">
        <v>1052</v>
      </c>
      <c r="D1517" s="1239" t="s">
        <v>925</v>
      </c>
      <c r="E1517" s="624"/>
      <c r="F1517" s="633">
        <f t="shared" si="269"/>
        <v>0</v>
      </c>
      <c r="G1517" s="548"/>
      <c r="H1517" s="549"/>
      <c r="I1517" s="549"/>
      <c r="J1517" s="550"/>
      <c r="K1517" s="1566" t="str">
        <f t="shared" si="264"/>
        <v/>
      </c>
      <c r="L1517" s="497"/>
    </row>
    <row r="1518" spans="1:12" hidden="1">
      <c r="A1518" s="9">
        <v>80</v>
      </c>
      <c r="B1518" s="1237"/>
      <c r="C1518" s="1256">
        <v>1053</v>
      </c>
      <c r="D1518" s="1257" t="s">
        <v>1347</v>
      </c>
      <c r="E1518" s="1549"/>
      <c r="F1518" s="638">
        <f t="shared" si="269"/>
        <v>0</v>
      </c>
      <c r="G1518" s="551"/>
      <c r="H1518" s="552"/>
      <c r="I1518" s="552"/>
      <c r="J1518" s="553"/>
      <c r="K1518" s="1566" t="str">
        <f t="shared" si="264"/>
        <v/>
      </c>
      <c r="L1518" s="497"/>
    </row>
    <row r="1519" spans="1:12" hidden="1">
      <c r="A1519" s="9">
        <v>85</v>
      </c>
      <c r="B1519" s="1237"/>
      <c r="C1519" s="1254">
        <v>1062</v>
      </c>
      <c r="D1519" s="1255" t="s">
        <v>926</v>
      </c>
      <c r="E1519" s="1548"/>
      <c r="F1519" s="636">
        <f t="shared" si="269"/>
        <v>0</v>
      </c>
      <c r="G1519" s="554"/>
      <c r="H1519" s="555"/>
      <c r="I1519" s="555"/>
      <c r="J1519" s="556"/>
      <c r="K1519" s="1566" t="str">
        <f t="shared" si="264"/>
        <v/>
      </c>
      <c r="L1519" s="497"/>
    </row>
    <row r="1520" spans="1:12" hidden="1">
      <c r="A1520" s="9">
        <v>90</v>
      </c>
      <c r="B1520" s="1237"/>
      <c r="C1520" s="1256">
        <v>1063</v>
      </c>
      <c r="D1520" s="1259" t="s">
        <v>1304</v>
      </c>
      <c r="E1520" s="1549"/>
      <c r="F1520" s="638">
        <f t="shared" si="269"/>
        <v>0</v>
      </c>
      <c r="G1520" s="551"/>
      <c r="H1520" s="552"/>
      <c r="I1520" s="552"/>
      <c r="J1520" s="553"/>
      <c r="K1520" s="1566" t="str">
        <f t="shared" si="264"/>
        <v/>
      </c>
      <c r="L1520" s="497"/>
    </row>
    <row r="1521" spans="1:12" hidden="1">
      <c r="A1521" s="9">
        <v>90</v>
      </c>
      <c r="B1521" s="1237"/>
      <c r="C1521" s="1260">
        <v>1069</v>
      </c>
      <c r="D1521" s="1261" t="s">
        <v>927</v>
      </c>
      <c r="E1521" s="1550"/>
      <c r="F1521" s="640">
        <f t="shared" si="269"/>
        <v>0</v>
      </c>
      <c r="G1521" s="737"/>
      <c r="H1521" s="738"/>
      <c r="I1521" s="738"/>
      <c r="J1521" s="702"/>
      <c r="K1521" s="1566" t="str">
        <f t="shared" si="264"/>
        <v/>
      </c>
      <c r="L1521" s="497"/>
    </row>
    <row r="1522" spans="1:12" hidden="1">
      <c r="A1522" s="8">
        <v>115</v>
      </c>
      <c r="B1522" s="1231"/>
      <c r="C1522" s="1254">
        <v>1091</v>
      </c>
      <c r="D1522" s="1258" t="s">
        <v>1348</v>
      </c>
      <c r="E1522" s="1548"/>
      <c r="F1522" s="636">
        <f t="shared" si="269"/>
        <v>0</v>
      </c>
      <c r="G1522" s="554"/>
      <c r="H1522" s="555"/>
      <c r="I1522" s="555"/>
      <c r="J1522" s="556"/>
      <c r="K1522" s="1566" t="str">
        <f t="shared" si="264"/>
        <v/>
      </c>
      <c r="L1522" s="497"/>
    </row>
    <row r="1523" spans="1:12" hidden="1">
      <c r="A1523" s="8">
        <v>125</v>
      </c>
      <c r="B1523" s="1237"/>
      <c r="C1523" s="1238">
        <v>1092</v>
      </c>
      <c r="D1523" s="1239" t="s">
        <v>1110</v>
      </c>
      <c r="E1523" s="624"/>
      <c r="F1523" s="633">
        <f t="shared" si="269"/>
        <v>0</v>
      </c>
      <c r="G1523" s="548"/>
      <c r="H1523" s="549"/>
      <c r="I1523" s="549"/>
      <c r="J1523" s="550"/>
      <c r="K1523" s="1566" t="str">
        <f t="shared" si="264"/>
        <v/>
      </c>
      <c r="L1523" s="497"/>
    </row>
    <row r="1524" spans="1:12" hidden="1">
      <c r="A1524" s="9">
        <v>130</v>
      </c>
      <c r="B1524" s="1237"/>
      <c r="C1524" s="1234">
        <v>1098</v>
      </c>
      <c r="D1524" s="1262" t="s">
        <v>928</v>
      </c>
      <c r="E1524" s="628"/>
      <c r="F1524" s="632">
        <f t="shared" si="269"/>
        <v>0</v>
      </c>
      <c r="G1524" s="557"/>
      <c r="H1524" s="558"/>
      <c r="I1524" s="558"/>
      <c r="J1524" s="559"/>
      <c r="K1524" s="1566" t="str">
        <f t="shared" si="264"/>
        <v/>
      </c>
      <c r="L1524" s="497"/>
    </row>
    <row r="1525" spans="1:12" hidden="1">
      <c r="A1525" s="9">
        <v>135</v>
      </c>
      <c r="B1525" s="1230">
        <v>1900</v>
      </c>
      <c r="C1525" s="2196" t="s">
        <v>580</v>
      </c>
      <c r="D1525" s="2196"/>
      <c r="E1525" s="465">
        <f t="shared" ref="E1525:J1525" si="270">SUM(E1526:E1528)</f>
        <v>0</v>
      </c>
      <c r="F1525" s="466">
        <f t="shared" si="270"/>
        <v>0</v>
      </c>
      <c r="G1525" s="578">
        <f t="shared" si="270"/>
        <v>0</v>
      </c>
      <c r="H1525" s="579">
        <f t="shared" si="270"/>
        <v>0</v>
      </c>
      <c r="I1525" s="579">
        <f t="shared" si="270"/>
        <v>0</v>
      </c>
      <c r="J1525" s="580">
        <f t="shared" si="270"/>
        <v>0</v>
      </c>
      <c r="K1525" s="1566" t="str">
        <f t="shared" si="264"/>
        <v/>
      </c>
      <c r="L1525" s="497"/>
    </row>
    <row r="1526" spans="1:12" ht="31.5" hidden="1">
      <c r="A1526" s="9">
        <v>140</v>
      </c>
      <c r="B1526" s="1237"/>
      <c r="C1526" s="1232">
        <v>1901</v>
      </c>
      <c r="D1526" s="1263" t="s">
        <v>581</v>
      </c>
      <c r="E1526" s="622"/>
      <c r="F1526" s="631">
        <f>G1526+H1526+I1526+J1526</f>
        <v>0</v>
      </c>
      <c r="G1526" s="545"/>
      <c r="H1526" s="546"/>
      <c r="I1526" s="546"/>
      <c r="J1526" s="547"/>
      <c r="K1526" s="1566" t="str">
        <f t="shared" si="264"/>
        <v/>
      </c>
      <c r="L1526" s="497"/>
    </row>
    <row r="1527" spans="1:12" ht="31.5" hidden="1">
      <c r="A1527" s="9">
        <v>145</v>
      </c>
      <c r="B1527" s="1264"/>
      <c r="C1527" s="1238">
        <v>1981</v>
      </c>
      <c r="D1527" s="1265" t="s">
        <v>582</v>
      </c>
      <c r="E1527" s="624"/>
      <c r="F1527" s="633">
        <f>G1527+H1527+I1527+J1527</f>
        <v>0</v>
      </c>
      <c r="G1527" s="548"/>
      <c r="H1527" s="549"/>
      <c r="I1527" s="549"/>
      <c r="J1527" s="550"/>
      <c r="K1527" s="1566" t="str">
        <f t="shared" si="264"/>
        <v/>
      </c>
      <c r="L1527" s="497"/>
    </row>
    <row r="1528" spans="1:12" ht="31.5" hidden="1">
      <c r="A1528" s="9">
        <v>150</v>
      </c>
      <c r="B1528" s="1237"/>
      <c r="C1528" s="1234">
        <v>1991</v>
      </c>
      <c r="D1528" s="1266" t="s">
        <v>583</v>
      </c>
      <c r="E1528" s="628"/>
      <c r="F1528" s="632">
        <f>G1528+H1528+I1528+J1528</f>
        <v>0</v>
      </c>
      <c r="G1528" s="557"/>
      <c r="H1528" s="558"/>
      <c r="I1528" s="558"/>
      <c r="J1528" s="559"/>
      <c r="K1528" s="1566" t="str">
        <f t="shared" si="264"/>
        <v/>
      </c>
      <c r="L1528" s="497"/>
    </row>
    <row r="1529" spans="1:12" hidden="1">
      <c r="A1529" s="9">
        <v>155</v>
      </c>
      <c r="B1529" s="1230">
        <v>2100</v>
      </c>
      <c r="C1529" s="2196" t="s">
        <v>1094</v>
      </c>
      <c r="D1529" s="2196"/>
      <c r="E1529" s="465">
        <f t="shared" ref="E1529:J1529" si="271">SUM(E1530:E1534)</f>
        <v>0</v>
      </c>
      <c r="F1529" s="466">
        <f t="shared" si="271"/>
        <v>0</v>
      </c>
      <c r="G1529" s="578">
        <f t="shared" si="271"/>
        <v>0</v>
      </c>
      <c r="H1529" s="579">
        <f t="shared" si="271"/>
        <v>0</v>
      </c>
      <c r="I1529" s="579">
        <f t="shared" si="271"/>
        <v>0</v>
      </c>
      <c r="J1529" s="580">
        <f t="shared" si="271"/>
        <v>0</v>
      </c>
      <c r="K1529" s="1566" t="str">
        <f t="shared" si="264"/>
        <v/>
      </c>
      <c r="L1529" s="497"/>
    </row>
    <row r="1530" spans="1:12" hidden="1">
      <c r="A1530" s="9">
        <v>160</v>
      </c>
      <c r="B1530" s="1237"/>
      <c r="C1530" s="1232">
        <v>2110</v>
      </c>
      <c r="D1530" s="1267" t="s">
        <v>929</v>
      </c>
      <c r="E1530" s="622"/>
      <c r="F1530" s="631">
        <f>G1530+H1530+I1530+J1530</f>
        <v>0</v>
      </c>
      <c r="G1530" s="545"/>
      <c r="H1530" s="546"/>
      <c r="I1530" s="546"/>
      <c r="J1530" s="547"/>
      <c r="K1530" s="1566" t="str">
        <f t="shared" si="264"/>
        <v/>
      </c>
      <c r="L1530" s="497"/>
    </row>
    <row r="1531" spans="1:12" hidden="1">
      <c r="A1531" s="9">
        <v>165</v>
      </c>
      <c r="B1531" s="1264"/>
      <c r="C1531" s="1238">
        <v>2120</v>
      </c>
      <c r="D1531" s="1241" t="s">
        <v>930</v>
      </c>
      <c r="E1531" s="624"/>
      <c r="F1531" s="633">
        <f>G1531+H1531+I1531+J1531</f>
        <v>0</v>
      </c>
      <c r="G1531" s="548"/>
      <c r="H1531" s="549"/>
      <c r="I1531" s="549"/>
      <c r="J1531" s="550"/>
      <c r="K1531" s="1566" t="str">
        <f t="shared" si="264"/>
        <v/>
      </c>
      <c r="L1531" s="497"/>
    </row>
    <row r="1532" spans="1:12" hidden="1">
      <c r="A1532" s="9">
        <v>175</v>
      </c>
      <c r="B1532" s="1264"/>
      <c r="C1532" s="1238">
        <v>2125</v>
      </c>
      <c r="D1532" s="1241" t="s">
        <v>1047</v>
      </c>
      <c r="E1532" s="624"/>
      <c r="F1532" s="633">
        <f>G1532+H1532+I1532+J1532</f>
        <v>0</v>
      </c>
      <c r="G1532" s="548"/>
      <c r="H1532" s="549"/>
      <c r="I1532" s="1530">
        <v>0</v>
      </c>
      <c r="J1532" s="550"/>
      <c r="K1532" s="1566" t="str">
        <f t="shared" si="264"/>
        <v/>
      </c>
      <c r="L1532" s="497"/>
    </row>
    <row r="1533" spans="1:12" hidden="1">
      <c r="A1533" s="9">
        <v>180</v>
      </c>
      <c r="B1533" s="1236"/>
      <c r="C1533" s="1238">
        <v>2140</v>
      </c>
      <c r="D1533" s="1241" t="s">
        <v>932</v>
      </c>
      <c r="E1533" s="624"/>
      <c r="F1533" s="633">
        <f>G1533+H1533+I1533+J1533</f>
        <v>0</v>
      </c>
      <c r="G1533" s="548"/>
      <c r="H1533" s="549"/>
      <c r="I1533" s="1530">
        <v>0</v>
      </c>
      <c r="J1533" s="550"/>
      <c r="K1533" s="1566" t="str">
        <f t="shared" si="264"/>
        <v/>
      </c>
      <c r="L1533" s="497"/>
    </row>
    <row r="1534" spans="1:12" hidden="1">
      <c r="A1534" s="9">
        <v>185</v>
      </c>
      <c r="B1534" s="1237"/>
      <c r="C1534" s="1234">
        <v>2190</v>
      </c>
      <c r="D1534" s="1268" t="s">
        <v>933</v>
      </c>
      <c r="E1534" s="628"/>
      <c r="F1534" s="632">
        <f>G1534+H1534+I1534+J1534</f>
        <v>0</v>
      </c>
      <c r="G1534" s="557"/>
      <c r="H1534" s="558"/>
      <c r="I1534" s="1532">
        <v>0</v>
      </c>
      <c r="J1534" s="559"/>
      <c r="K1534" s="1566" t="str">
        <f t="shared" si="264"/>
        <v/>
      </c>
      <c r="L1534" s="497"/>
    </row>
    <row r="1535" spans="1:12" hidden="1">
      <c r="A1535" s="9">
        <v>190</v>
      </c>
      <c r="B1535" s="1230">
        <v>2200</v>
      </c>
      <c r="C1535" s="2196" t="s">
        <v>934</v>
      </c>
      <c r="D1535" s="2196"/>
      <c r="E1535" s="465">
        <f t="shared" ref="E1535:J1535" si="272">SUM(E1536:E1537)</f>
        <v>0</v>
      </c>
      <c r="F1535" s="466">
        <f t="shared" si="272"/>
        <v>0</v>
      </c>
      <c r="G1535" s="578">
        <f t="shared" si="272"/>
        <v>0</v>
      </c>
      <c r="H1535" s="579">
        <f t="shared" si="272"/>
        <v>0</v>
      </c>
      <c r="I1535" s="579">
        <f t="shared" si="272"/>
        <v>0</v>
      </c>
      <c r="J1535" s="580">
        <f t="shared" si="272"/>
        <v>0</v>
      </c>
      <c r="K1535" s="1566" t="str">
        <f t="shared" si="264"/>
        <v/>
      </c>
      <c r="L1535" s="497"/>
    </row>
    <row r="1536" spans="1:12" hidden="1">
      <c r="A1536" s="9">
        <v>200</v>
      </c>
      <c r="B1536" s="1237"/>
      <c r="C1536" s="1232">
        <v>2221</v>
      </c>
      <c r="D1536" s="1233" t="s">
        <v>1287</v>
      </c>
      <c r="E1536" s="622"/>
      <c r="F1536" s="631">
        <f t="shared" ref="F1536:F1541" si="273">G1536+H1536+I1536+J1536</f>
        <v>0</v>
      </c>
      <c r="G1536" s="545"/>
      <c r="H1536" s="546"/>
      <c r="I1536" s="546"/>
      <c r="J1536" s="547"/>
      <c r="K1536" s="1566" t="str">
        <f t="shared" si="264"/>
        <v/>
      </c>
      <c r="L1536" s="497"/>
    </row>
    <row r="1537" spans="1:12" hidden="1">
      <c r="A1537" s="9">
        <v>200</v>
      </c>
      <c r="B1537" s="1237"/>
      <c r="C1537" s="1234">
        <v>2224</v>
      </c>
      <c r="D1537" s="1235" t="s">
        <v>935</v>
      </c>
      <c r="E1537" s="628"/>
      <c r="F1537" s="632">
        <f t="shared" si="273"/>
        <v>0</v>
      </c>
      <c r="G1537" s="557"/>
      <c r="H1537" s="558"/>
      <c r="I1537" s="558"/>
      <c r="J1537" s="559"/>
      <c r="K1537" s="1566" t="str">
        <f t="shared" si="264"/>
        <v/>
      </c>
      <c r="L1537" s="497"/>
    </row>
    <row r="1538" spans="1:12" hidden="1">
      <c r="A1538" s="9">
        <v>205</v>
      </c>
      <c r="B1538" s="1230">
        <v>2500</v>
      </c>
      <c r="C1538" s="2196" t="s">
        <v>936</v>
      </c>
      <c r="D1538" s="2203"/>
      <c r="E1538" s="1547"/>
      <c r="F1538" s="466">
        <f t="shared" si="273"/>
        <v>0</v>
      </c>
      <c r="G1538" s="1344"/>
      <c r="H1538" s="1345"/>
      <c r="I1538" s="1345"/>
      <c r="J1538" s="1346"/>
      <c r="K1538" s="1566" t="str">
        <f t="shared" si="264"/>
        <v/>
      </c>
      <c r="L1538" s="497"/>
    </row>
    <row r="1539" spans="1:12" hidden="1">
      <c r="A1539" s="9">
        <v>210</v>
      </c>
      <c r="B1539" s="1230">
        <v>2600</v>
      </c>
      <c r="C1539" s="2198" t="s">
        <v>937</v>
      </c>
      <c r="D1539" s="2199"/>
      <c r="E1539" s="1547"/>
      <c r="F1539" s="466">
        <f t="shared" si="273"/>
        <v>0</v>
      </c>
      <c r="G1539" s="1344"/>
      <c r="H1539" s="1345"/>
      <c r="I1539" s="1345"/>
      <c r="J1539" s="1346"/>
      <c r="K1539" s="1566" t="str">
        <f t="shared" si="264"/>
        <v/>
      </c>
      <c r="L1539" s="497"/>
    </row>
    <row r="1540" spans="1:12" hidden="1">
      <c r="A1540" s="9">
        <v>215</v>
      </c>
      <c r="B1540" s="1230">
        <v>2700</v>
      </c>
      <c r="C1540" s="2198" t="s">
        <v>938</v>
      </c>
      <c r="D1540" s="2199"/>
      <c r="E1540" s="1547"/>
      <c r="F1540" s="466">
        <f t="shared" si="273"/>
        <v>0</v>
      </c>
      <c r="G1540" s="1344"/>
      <c r="H1540" s="1345"/>
      <c r="I1540" s="1345"/>
      <c r="J1540" s="1346"/>
      <c r="K1540" s="1566" t="str">
        <f t="shared" si="264"/>
        <v/>
      </c>
      <c r="L1540" s="497"/>
    </row>
    <row r="1541" spans="1:12" hidden="1">
      <c r="A1541" s="8">
        <v>220</v>
      </c>
      <c r="B1541" s="1230">
        <v>2800</v>
      </c>
      <c r="C1541" s="2198" t="s">
        <v>1761</v>
      </c>
      <c r="D1541" s="2199"/>
      <c r="E1541" s="1547"/>
      <c r="F1541" s="466">
        <f t="shared" si="273"/>
        <v>0</v>
      </c>
      <c r="G1541" s="1344"/>
      <c r="H1541" s="1345"/>
      <c r="I1541" s="1345"/>
      <c r="J1541" s="1346"/>
      <c r="K1541" s="1566" t="str">
        <f t="shared" si="264"/>
        <v/>
      </c>
      <c r="L1541" s="497"/>
    </row>
    <row r="1542" spans="1:12" ht="36" hidden="1" customHeight="1">
      <c r="A1542" s="9">
        <v>225</v>
      </c>
      <c r="B1542" s="1230">
        <v>2900</v>
      </c>
      <c r="C1542" s="2196" t="s">
        <v>939</v>
      </c>
      <c r="D1542" s="2196"/>
      <c r="E1542" s="465">
        <f t="shared" ref="E1542:J1542" si="274">SUM(E1543:E1550)</f>
        <v>0</v>
      </c>
      <c r="F1542" s="466">
        <f t="shared" si="274"/>
        <v>0</v>
      </c>
      <c r="G1542" s="578">
        <f t="shared" si="274"/>
        <v>0</v>
      </c>
      <c r="H1542" s="579">
        <f t="shared" si="274"/>
        <v>0</v>
      </c>
      <c r="I1542" s="579">
        <f t="shared" si="274"/>
        <v>0</v>
      </c>
      <c r="J1542" s="580">
        <f t="shared" si="274"/>
        <v>0</v>
      </c>
      <c r="K1542" s="1566" t="str">
        <f t="shared" si="264"/>
        <v/>
      </c>
      <c r="L1542" s="497"/>
    </row>
    <row r="1543" spans="1:12" hidden="1">
      <c r="A1543" s="9">
        <v>230</v>
      </c>
      <c r="B1543" s="1269"/>
      <c r="C1543" s="1232">
        <v>2910</v>
      </c>
      <c r="D1543" s="1270" t="s">
        <v>2179</v>
      </c>
      <c r="E1543" s="622"/>
      <c r="F1543" s="631">
        <f t="shared" ref="F1543:F1550" si="275">G1543+H1543+I1543+J1543</f>
        <v>0</v>
      </c>
      <c r="G1543" s="545"/>
      <c r="H1543" s="546"/>
      <c r="I1543" s="546"/>
      <c r="J1543" s="547"/>
      <c r="K1543" s="1566" t="str">
        <f t="shared" si="264"/>
        <v/>
      </c>
      <c r="L1543" s="497"/>
    </row>
    <row r="1544" spans="1:12" hidden="1">
      <c r="A1544" s="9">
        <v>245</v>
      </c>
      <c r="B1544" s="1269"/>
      <c r="C1544" s="1256">
        <v>2920</v>
      </c>
      <c r="D1544" s="1271" t="s">
        <v>2178</v>
      </c>
      <c r="E1544" s="1549"/>
      <c r="F1544" s="638">
        <f>G1544+H1544+I1544+J1544</f>
        <v>0</v>
      </c>
      <c r="G1544" s="551"/>
      <c r="H1544" s="552"/>
      <c r="I1544" s="552"/>
      <c r="J1544" s="553"/>
      <c r="K1544" s="1566" t="str">
        <f t="shared" si="264"/>
        <v/>
      </c>
      <c r="L1544" s="497"/>
    </row>
    <row r="1545" spans="1:12" ht="31.5" hidden="1">
      <c r="A1545" s="8">
        <v>220</v>
      </c>
      <c r="B1545" s="1269"/>
      <c r="C1545" s="1256">
        <v>2969</v>
      </c>
      <c r="D1545" s="1271" t="s">
        <v>940</v>
      </c>
      <c r="E1545" s="1549"/>
      <c r="F1545" s="638">
        <f t="shared" si="275"/>
        <v>0</v>
      </c>
      <c r="G1545" s="551"/>
      <c r="H1545" s="552"/>
      <c r="I1545" s="552"/>
      <c r="J1545" s="553"/>
      <c r="K1545" s="1566" t="str">
        <f t="shared" si="264"/>
        <v/>
      </c>
      <c r="L1545" s="497"/>
    </row>
    <row r="1546" spans="1:12" ht="31.5" hidden="1">
      <c r="A1546" s="9">
        <v>225</v>
      </c>
      <c r="B1546" s="1269"/>
      <c r="C1546" s="1272">
        <v>2970</v>
      </c>
      <c r="D1546" s="1273" t="s">
        <v>941</v>
      </c>
      <c r="E1546" s="1551"/>
      <c r="F1546" s="642">
        <f t="shared" si="275"/>
        <v>0</v>
      </c>
      <c r="G1546" s="745"/>
      <c r="H1546" s="746"/>
      <c r="I1546" s="746"/>
      <c r="J1546" s="721"/>
      <c r="K1546" s="1566" t="str">
        <f t="shared" si="264"/>
        <v/>
      </c>
      <c r="L1546" s="497"/>
    </row>
    <row r="1547" spans="1:12" hidden="1">
      <c r="A1547" s="9">
        <v>230</v>
      </c>
      <c r="B1547" s="1269"/>
      <c r="C1547" s="1260">
        <v>2989</v>
      </c>
      <c r="D1547" s="1274" t="s">
        <v>942</v>
      </c>
      <c r="E1547" s="1550"/>
      <c r="F1547" s="640">
        <f t="shared" si="275"/>
        <v>0</v>
      </c>
      <c r="G1547" s="737"/>
      <c r="H1547" s="738"/>
      <c r="I1547" s="738"/>
      <c r="J1547" s="702"/>
      <c r="K1547" s="1566" t="str">
        <f t="shared" si="264"/>
        <v/>
      </c>
      <c r="L1547" s="497"/>
    </row>
    <row r="1548" spans="1:12" ht="31.5" hidden="1">
      <c r="A1548" s="9">
        <v>235</v>
      </c>
      <c r="B1548" s="1237"/>
      <c r="C1548" s="1254">
        <v>2990</v>
      </c>
      <c r="D1548" s="1275" t="s">
        <v>2180</v>
      </c>
      <c r="E1548" s="1548"/>
      <c r="F1548" s="636">
        <f>G1548+H1548+I1548+J1548</f>
        <v>0</v>
      </c>
      <c r="G1548" s="554"/>
      <c r="H1548" s="555"/>
      <c r="I1548" s="555"/>
      <c r="J1548" s="556"/>
      <c r="K1548" s="1566" t="str">
        <f t="shared" si="264"/>
        <v/>
      </c>
      <c r="L1548" s="497"/>
    </row>
    <row r="1549" spans="1:12" hidden="1">
      <c r="A1549" s="9">
        <v>240</v>
      </c>
      <c r="B1549" s="1237"/>
      <c r="C1549" s="1254">
        <v>2991</v>
      </c>
      <c r="D1549" s="1275" t="s">
        <v>943</v>
      </c>
      <c r="E1549" s="1548"/>
      <c r="F1549" s="636">
        <f t="shared" si="275"/>
        <v>0</v>
      </c>
      <c r="G1549" s="554"/>
      <c r="H1549" s="555"/>
      <c r="I1549" s="555"/>
      <c r="J1549" s="556"/>
      <c r="K1549" s="1566" t="str">
        <f t="shared" si="264"/>
        <v/>
      </c>
      <c r="L1549" s="497"/>
    </row>
    <row r="1550" spans="1:12" hidden="1">
      <c r="A1550" s="9">
        <v>245</v>
      </c>
      <c r="B1550" s="1237"/>
      <c r="C1550" s="1234">
        <v>2992</v>
      </c>
      <c r="D1550" s="1276" t="s">
        <v>944</v>
      </c>
      <c r="E1550" s="628"/>
      <c r="F1550" s="632">
        <f t="shared" si="275"/>
        <v>0</v>
      </c>
      <c r="G1550" s="557"/>
      <c r="H1550" s="558"/>
      <c r="I1550" s="558"/>
      <c r="J1550" s="559"/>
      <c r="K1550" s="1566" t="str">
        <f t="shared" si="264"/>
        <v/>
      </c>
      <c r="L1550" s="497"/>
    </row>
    <row r="1551" spans="1:12" hidden="1">
      <c r="A1551" s="8">
        <v>250</v>
      </c>
      <c r="B1551" s="1230">
        <v>3300</v>
      </c>
      <c r="C1551" s="1277" t="s">
        <v>945</v>
      </c>
      <c r="D1551" s="2012"/>
      <c r="E1551" s="465">
        <f t="shared" ref="E1551:J1551" si="276">SUM(E1552:E1557)</f>
        <v>0</v>
      </c>
      <c r="F1551" s="466">
        <f t="shared" si="276"/>
        <v>0</v>
      </c>
      <c r="G1551" s="578">
        <f t="shared" si="276"/>
        <v>0</v>
      </c>
      <c r="H1551" s="579">
        <f t="shared" si="276"/>
        <v>0</v>
      </c>
      <c r="I1551" s="579">
        <f t="shared" si="276"/>
        <v>0</v>
      </c>
      <c r="J1551" s="580">
        <f t="shared" si="276"/>
        <v>0</v>
      </c>
      <c r="K1551" s="1566" t="str">
        <f t="shared" si="264"/>
        <v/>
      </c>
      <c r="L1551" s="497"/>
    </row>
    <row r="1552" spans="1:12" hidden="1">
      <c r="A1552" s="9">
        <v>255</v>
      </c>
      <c r="B1552" s="1236"/>
      <c r="C1552" s="1232">
        <v>3301</v>
      </c>
      <c r="D1552" s="1278" t="s">
        <v>946</v>
      </c>
      <c r="E1552" s="622"/>
      <c r="F1552" s="631">
        <f t="shared" ref="F1552:F1560" si="277">G1552+H1552+I1552+J1552</f>
        <v>0</v>
      </c>
      <c r="G1552" s="545"/>
      <c r="H1552" s="546"/>
      <c r="I1552" s="1528">
        <v>0</v>
      </c>
      <c r="J1552" s="752">
        <v>0</v>
      </c>
      <c r="K1552" s="1566" t="str">
        <f t="shared" si="264"/>
        <v/>
      </c>
      <c r="L1552" s="497"/>
    </row>
    <row r="1553" spans="1:12" hidden="1">
      <c r="A1553" s="9">
        <v>265</v>
      </c>
      <c r="B1553" s="1236"/>
      <c r="C1553" s="1238">
        <v>3302</v>
      </c>
      <c r="D1553" s="1279" t="s">
        <v>1048</v>
      </c>
      <c r="E1553" s="624"/>
      <c r="F1553" s="633">
        <f t="shared" si="277"/>
        <v>0</v>
      </c>
      <c r="G1553" s="548"/>
      <c r="H1553" s="549"/>
      <c r="I1553" s="1530">
        <v>0</v>
      </c>
      <c r="J1553" s="753">
        <v>0</v>
      </c>
      <c r="K1553" s="1566" t="str">
        <f t="shared" si="264"/>
        <v/>
      </c>
      <c r="L1553" s="497"/>
    </row>
    <row r="1554" spans="1:12" hidden="1">
      <c r="A1554" s="8">
        <v>270</v>
      </c>
      <c r="B1554" s="1236"/>
      <c r="C1554" s="1238">
        <v>3303</v>
      </c>
      <c r="D1554" s="1279" t="s">
        <v>947</v>
      </c>
      <c r="E1554" s="624"/>
      <c r="F1554" s="633">
        <f t="shared" si="277"/>
        <v>0</v>
      </c>
      <c r="G1554" s="548"/>
      <c r="H1554" s="549"/>
      <c r="I1554" s="1530">
        <v>0</v>
      </c>
      <c r="J1554" s="753">
        <v>0</v>
      </c>
      <c r="K1554" s="1566" t="str">
        <f t="shared" si="264"/>
        <v/>
      </c>
      <c r="L1554" s="497"/>
    </row>
    <row r="1555" spans="1:12" hidden="1">
      <c r="A1555" s="8">
        <v>290</v>
      </c>
      <c r="B1555" s="1236"/>
      <c r="C1555" s="1238">
        <v>3304</v>
      </c>
      <c r="D1555" s="1279" t="s">
        <v>948</v>
      </c>
      <c r="E1555" s="624"/>
      <c r="F1555" s="633">
        <f t="shared" si="277"/>
        <v>0</v>
      </c>
      <c r="G1555" s="548"/>
      <c r="H1555" s="549"/>
      <c r="I1555" s="1530">
        <v>0</v>
      </c>
      <c r="J1555" s="753">
        <v>0</v>
      </c>
      <c r="K1555" s="1566" t="str">
        <f t="shared" si="264"/>
        <v/>
      </c>
      <c r="L1555" s="497"/>
    </row>
    <row r="1556" spans="1:12" hidden="1">
      <c r="A1556" s="17">
        <v>320</v>
      </c>
      <c r="B1556" s="1236"/>
      <c r="C1556" s="1238">
        <v>3305</v>
      </c>
      <c r="D1556" s="1279" t="s">
        <v>949</v>
      </c>
      <c r="E1556" s="624"/>
      <c r="F1556" s="633">
        <f t="shared" si="277"/>
        <v>0</v>
      </c>
      <c r="G1556" s="548"/>
      <c r="H1556" s="549"/>
      <c r="I1556" s="1530">
        <v>0</v>
      </c>
      <c r="J1556" s="753">
        <v>0</v>
      </c>
      <c r="K1556" s="1566" t="str">
        <f t="shared" si="264"/>
        <v/>
      </c>
      <c r="L1556" s="497"/>
    </row>
    <row r="1557" spans="1:12" ht="31.5" hidden="1">
      <c r="A1557" s="8">
        <v>330</v>
      </c>
      <c r="B1557" s="1236"/>
      <c r="C1557" s="1234">
        <v>3306</v>
      </c>
      <c r="D1557" s="1280" t="s">
        <v>1762</v>
      </c>
      <c r="E1557" s="628"/>
      <c r="F1557" s="632">
        <f t="shared" si="277"/>
        <v>0</v>
      </c>
      <c r="G1557" s="557"/>
      <c r="H1557" s="558"/>
      <c r="I1557" s="1532">
        <v>0</v>
      </c>
      <c r="J1557" s="1537">
        <v>0</v>
      </c>
      <c r="K1557" s="1566" t="str">
        <f t="shared" si="264"/>
        <v/>
      </c>
      <c r="L1557" s="497"/>
    </row>
    <row r="1558" spans="1:12" hidden="1">
      <c r="A1558" s="8">
        <v>350</v>
      </c>
      <c r="B1558" s="1230">
        <v>3900</v>
      </c>
      <c r="C1558" s="2196" t="s">
        <v>950</v>
      </c>
      <c r="D1558" s="2196"/>
      <c r="E1558" s="1547"/>
      <c r="F1558" s="466">
        <f t="shared" si="277"/>
        <v>0</v>
      </c>
      <c r="G1558" s="1344"/>
      <c r="H1558" s="1345"/>
      <c r="I1558" s="1345"/>
      <c r="J1558" s="1346"/>
      <c r="K1558" s="1566" t="str">
        <f t="shared" ref="K1558:K1605" si="278">(IF($E1558&lt;&gt;0,$K$2,IF($F1558&lt;&gt;0,$K$2,IF($G1558&lt;&gt;0,$K$2,IF($H1558&lt;&gt;0,$K$2,IF($I1558&lt;&gt;0,$K$2,IF($J1558&lt;&gt;0,$K$2,"")))))))</f>
        <v/>
      </c>
      <c r="L1558" s="497"/>
    </row>
    <row r="1559" spans="1:12" hidden="1">
      <c r="A1559" s="9">
        <v>355</v>
      </c>
      <c r="B1559" s="1230">
        <v>4000</v>
      </c>
      <c r="C1559" s="2196" t="s">
        <v>951</v>
      </c>
      <c r="D1559" s="2196"/>
      <c r="E1559" s="1547"/>
      <c r="F1559" s="466">
        <f t="shared" si="277"/>
        <v>0</v>
      </c>
      <c r="G1559" s="1344"/>
      <c r="H1559" s="1345"/>
      <c r="I1559" s="1345"/>
      <c r="J1559" s="1346"/>
      <c r="K1559" s="1566" t="str">
        <f t="shared" si="278"/>
        <v/>
      </c>
      <c r="L1559" s="497"/>
    </row>
    <row r="1560" spans="1:12" hidden="1">
      <c r="A1560" s="9">
        <v>375</v>
      </c>
      <c r="B1560" s="1230">
        <v>4100</v>
      </c>
      <c r="C1560" s="2196" t="s">
        <v>952</v>
      </c>
      <c r="D1560" s="2196"/>
      <c r="E1560" s="1547"/>
      <c r="F1560" s="466">
        <f t="shared" si="277"/>
        <v>0</v>
      </c>
      <c r="G1560" s="1344"/>
      <c r="H1560" s="1345"/>
      <c r="I1560" s="1345"/>
      <c r="J1560" s="1346"/>
      <c r="K1560" s="1566" t="str">
        <f t="shared" si="278"/>
        <v/>
      </c>
      <c r="L1560" s="497"/>
    </row>
    <row r="1561" spans="1:12">
      <c r="A1561" s="9">
        <v>375</v>
      </c>
      <c r="B1561" s="1230">
        <v>4200</v>
      </c>
      <c r="C1561" s="2196" t="s">
        <v>953</v>
      </c>
      <c r="D1561" s="2196"/>
      <c r="E1561" s="465">
        <f t="shared" ref="E1561:J1561" si="279">SUM(E1562:E1567)</f>
        <v>960</v>
      </c>
      <c r="F1561" s="466">
        <f t="shared" si="279"/>
        <v>960</v>
      </c>
      <c r="G1561" s="578">
        <f t="shared" si="279"/>
        <v>960</v>
      </c>
      <c r="H1561" s="579">
        <f t="shared" si="279"/>
        <v>0</v>
      </c>
      <c r="I1561" s="579">
        <f t="shared" si="279"/>
        <v>0</v>
      </c>
      <c r="J1561" s="580">
        <f t="shared" si="279"/>
        <v>0</v>
      </c>
      <c r="K1561" s="1566">
        <f t="shared" si="278"/>
        <v>1</v>
      </c>
      <c r="L1561" s="497"/>
    </row>
    <row r="1562" spans="1:12" hidden="1">
      <c r="A1562" s="9">
        <v>380</v>
      </c>
      <c r="B1562" s="1281"/>
      <c r="C1562" s="1232">
        <v>4201</v>
      </c>
      <c r="D1562" s="1233" t="s">
        <v>954</v>
      </c>
      <c r="E1562" s="622"/>
      <c r="F1562" s="631">
        <f t="shared" ref="F1562:F1567" si="280">G1562+H1562+I1562+J1562</f>
        <v>0</v>
      </c>
      <c r="G1562" s="545"/>
      <c r="H1562" s="546"/>
      <c r="I1562" s="546"/>
      <c r="J1562" s="547"/>
      <c r="K1562" s="1566" t="str">
        <f t="shared" si="278"/>
        <v/>
      </c>
      <c r="L1562" s="497"/>
    </row>
    <row r="1563" spans="1:12" hidden="1">
      <c r="A1563" s="9">
        <v>385</v>
      </c>
      <c r="B1563" s="1281"/>
      <c r="C1563" s="1238">
        <v>4202</v>
      </c>
      <c r="D1563" s="1282" t="s">
        <v>955</v>
      </c>
      <c r="E1563" s="624"/>
      <c r="F1563" s="633">
        <f t="shared" si="280"/>
        <v>0</v>
      </c>
      <c r="G1563" s="548"/>
      <c r="H1563" s="549"/>
      <c r="I1563" s="549"/>
      <c r="J1563" s="550"/>
      <c r="K1563" s="1566" t="str">
        <f t="shared" si="278"/>
        <v/>
      </c>
      <c r="L1563" s="497"/>
    </row>
    <row r="1564" spans="1:12" hidden="1">
      <c r="A1564" s="9">
        <v>390</v>
      </c>
      <c r="B1564" s="1281"/>
      <c r="C1564" s="1238">
        <v>4214</v>
      </c>
      <c r="D1564" s="1282" t="s">
        <v>956</v>
      </c>
      <c r="E1564" s="624"/>
      <c r="F1564" s="633">
        <f t="shared" si="280"/>
        <v>0</v>
      </c>
      <c r="G1564" s="548"/>
      <c r="H1564" s="549"/>
      <c r="I1564" s="549"/>
      <c r="J1564" s="550"/>
      <c r="K1564" s="1566" t="str">
        <f t="shared" si="278"/>
        <v/>
      </c>
      <c r="L1564" s="497"/>
    </row>
    <row r="1565" spans="1:12" hidden="1">
      <c r="A1565" s="9">
        <v>390</v>
      </c>
      <c r="B1565" s="1281"/>
      <c r="C1565" s="1238">
        <v>4217</v>
      </c>
      <c r="D1565" s="1282" t="s">
        <v>957</v>
      </c>
      <c r="E1565" s="624"/>
      <c r="F1565" s="633">
        <f t="shared" si="280"/>
        <v>0</v>
      </c>
      <c r="G1565" s="548"/>
      <c r="H1565" s="549"/>
      <c r="I1565" s="549"/>
      <c r="J1565" s="550"/>
      <c r="K1565" s="1566" t="str">
        <f t="shared" si="278"/>
        <v/>
      </c>
      <c r="L1565" s="497"/>
    </row>
    <row r="1566" spans="1:12" hidden="1">
      <c r="A1566" s="9">
        <v>395</v>
      </c>
      <c r="B1566" s="1281"/>
      <c r="C1566" s="1238">
        <v>4218</v>
      </c>
      <c r="D1566" s="1239" t="s">
        <v>958</v>
      </c>
      <c r="E1566" s="624"/>
      <c r="F1566" s="633">
        <f t="shared" si="280"/>
        <v>0</v>
      </c>
      <c r="G1566" s="548"/>
      <c r="H1566" s="549"/>
      <c r="I1566" s="549"/>
      <c r="J1566" s="550"/>
      <c r="K1566" s="1566" t="str">
        <f t="shared" si="278"/>
        <v/>
      </c>
      <c r="L1566" s="497"/>
    </row>
    <row r="1567" spans="1:12">
      <c r="A1567" s="467">
        <v>397</v>
      </c>
      <c r="B1567" s="1281"/>
      <c r="C1567" s="1234">
        <v>4219</v>
      </c>
      <c r="D1567" s="1266" t="s">
        <v>959</v>
      </c>
      <c r="E1567" s="628">
        <v>960</v>
      </c>
      <c r="F1567" s="632">
        <f t="shared" si="280"/>
        <v>960</v>
      </c>
      <c r="G1567" s="557">
        <v>960</v>
      </c>
      <c r="H1567" s="558">
        <v>0</v>
      </c>
      <c r="I1567" s="558">
        <v>0</v>
      </c>
      <c r="J1567" s="559">
        <v>0</v>
      </c>
      <c r="K1567" s="1566">
        <f t="shared" si="278"/>
        <v>1</v>
      </c>
      <c r="L1567" s="497"/>
    </row>
    <row r="1568" spans="1:12" hidden="1">
      <c r="A1568" s="7">
        <v>398</v>
      </c>
      <c r="B1568" s="1230">
        <v>4300</v>
      </c>
      <c r="C1568" s="2196" t="s">
        <v>1766</v>
      </c>
      <c r="D1568" s="2196"/>
      <c r="E1568" s="465">
        <f t="shared" ref="E1568:J1568" si="281">SUM(E1569:E1571)</f>
        <v>0</v>
      </c>
      <c r="F1568" s="466">
        <f t="shared" si="281"/>
        <v>0</v>
      </c>
      <c r="G1568" s="578">
        <f t="shared" si="281"/>
        <v>0</v>
      </c>
      <c r="H1568" s="579">
        <f t="shared" si="281"/>
        <v>0</v>
      </c>
      <c r="I1568" s="579">
        <f t="shared" si="281"/>
        <v>0</v>
      </c>
      <c r="J1568" s="580">
        <f t="shared" si="281"/>
        <v>0</v>
      </c>
      <c r="K1568" s="1566" t="str">
        <f t="shared" si="278"/>
        <v/>
      </c>
      <c r="L1568" s="497"/>
    </row>
    <row r="1569" spans="1:12" hidden="1">
      <c r="A1569" s="7">
        <v>399</v>
      </c>
      <c r="B1569" s="1281"/>
      <c r="C1569" s="1232">
        <v>4301</v>
      </c>
      <c r="D1569" s="1251" t="s">
        <v>960</v>
      </c>
      <c r="E1569" s="622"/>
      <c r="F1569" s="631">
        <f t="shared" ref="F1569:F1574" si="282">G1569+H1569+I1569+J1569</f>
        <v>0</v>
      </c>
      <c r="G1569" s="545"/>
      <c r="H1569" s="546"/>
      <c r="I1569" s="546"/>
      <c r="J1569" s="547"/>
      <c r="K1569" s="1566" t="str">
        <f t="shared" si="278"/>
        <v/>
      </c>
      <c r="L1569" s="497"/>
    </row>
    <row r="1570" spans="1:12" hidden="1">
      <c r="A1570" s="7">
        <v>400</v>
      </c>
      <c r="B1570" s="1281"/>
      <c r="C1570" s="1238">
        <v>4302</v>
      </c>
      <c r="D1570" s="1282" t="s">
        <v>1049</v>
      </c>
      <c r="E1570" s="624"/>
      <c r="F1570" s="633">
        <f t="shared" si="282"/>
        <v>0</v>
      </c>
      <c r="G1570" s="548"/>
      <c r="H1570" s="549"/>
      <c r="I1570" s="549"/>
      <c r="J1570" s="550"/>
      <c r="K1570" s="1566" t="str">
        <f t="shared" si="278"/>
        <v/>
      </c>
      <c r="L1570" s="497"/>
    </row>
    <row r="1571" spans="1:12" hidden="1">
      <c r="A1571" s="7">
        <v>401</v>
      </c>
      <c r="B1571" s="1281"/>
      <c r="C1571" s="1234">
        <v>4309</v>
      </c>
      <c r="D1571" s="1242" t="s">
        <v>962</v>
      </c>
      <c r="E1571" s="628"/>
      <c r="F1571" s="632">
        <f t="shared" si="282"/>
        <v>0</v>
      </c>
      <c r="G1571" s="557"/>
      <c r="H1571" s="558"/>
      <c r="I1571" s="558"/>
      <c r="J1571" s="559"/>
      <c r="K1571" s="1566" t="str">
        <f t="shared" si="278"/>
        <v/>
      </c>
      <c r="L1571" s="497"/>
    </row>
    <row r="1572" spans="1:12" hidden="1">
      <c r="A1572" s="7">
        <v>402</v>
      </c>
      <c r="B1572" s="1230">
        <v>4400</v>
      </c>
      <c r="C1572" s="2196" t="s">
        <v>1763</v>
      </c>
      <c r="D1572" s="2196"/>
      <c r="E1572" s="1547"/>
      <c r="F1572" s="466">
        <f t="shared" si="282"/>
        <v>0</v>
      </c>
      <c r="G1572" s="1344"/>
      <c r="H1572" s="1345"/>
      <c r="I1572" s="1345"/>
      <c r="J1572" s="1346"/>
      <c r="K1572" s="1566" t="str">
        <f t="shared" si="278"/>
        <v/>
      </c>
      <c r="L1572" s="497"/>
    </row>
    <row r="1573" spans="1:12" hidden="1">
      <c r="A1573" s="18">
        <v>404</v>
      </c>
      <c r="B1573" s="1230">
        <v>4500</v>
      </c>
      <c r="C1573" s="2196" t="s">
        <v>1764</v>
      </c>
      <c r="D1573" s="2196"/>
      <c r="E1573" s="1547"/>
      <c r="F1573" s="466">
        <f t="shared" si="282"/>
        <v>0</v>
      </c>
      <c r="G1573" s="1344"/>
      <c r="H1573" s="1345"/>
      <c r="I1573" s="1345"/>
      <c r="J1573" s="1346"/>
      <c r="K1573" s="1566" t="str">
        <f t="shared" si="278"/>
        <v/>
      </c>
      <c r="L1573" s="497"/>
    </row>
    <row r="1574" spans="1:12" hidden="1">
      <c r="A1574" s="18">
        <v>404</v>
      </c>
      <c r="B1574" s="1230">
        <v>4600</v>
      </c>
      <c r="C1574" s="2198" t="s">
        <v>963</v>
      </c>
      <c r="D1574" s="2199"/>
      <c r="E1574" s="1547"/>
      <c r="F1574" s="466">
        <f t="shared" si="282"/>
        <v>0</v>
      </c>
      <c r="G1574" s="1344"/>
      <c r="H1574" s="1345"/>
      <c r="I1574" s="1345"/>
      <c r="J1574" s="1346"/>
      <c r="K1574" s="1566" t="str">
        <f t="shared" si="278"/>
        <v/>
      </c>
      <c r="L1574" s="497"/>
    </row>
    <row r="1575" spans="1:12" hidden="1">
      <c r="A1575" s="8">
        <v>440</v>
      </c>
      <c r="B1575" s="1230">
        <v>4900</v>
      </c>
      <c r="C1575" s="2196" t="s">
        <v>584</v>
      </c>
      <c r="D1575" s="2196"/>
      <c r="E1575" s="465">
        <f t="shared" ref="E1575:J1575" si="283">+E1576+E1577</f>
        <v>0</v>
      </c>
      <c r="F1575" s="466">
        <f t="shared" si="283"/>
        <v>0</v>
      </c>
      <c r="G1575" s="578">
        <f t="shared" si="283"/>
        <v>0</v>
      </c>
      <c r="H1575" s="579">
        <f t="shared" si="283"/>
        <v>0</v>
      </c>
      <c r="I1575" s="579">
        <f t="shared" si="283"/>
        <v>0</v>
      </c>
      <c r="J1575" s="580">
        <f t="shared" si="283"/>
        <v>0</v>
      </c>
      <c r="K1575" s="1566" t="str">
        <f t="shared" si="278"/>
        <v/>
      </c>
      <c r="L1575" s="497"/>
    </row>
    <row r="1576" spans="1:12" hidden="1">
      <c r="A1576" s="8">
        <v>450</v>
      </c>
      <c r="B1576" s="1281"/>
      <c r="C1576" s="1232">
        <v>4901</v>
      </c>
      <c r="D1576" s="1283" t="s">
        <v>585</v>
      </c>
      <c r="E1576" s="622"/>
      <c r="F1576" s="631">
        <f>G1576+H1576+I1576+J1576</f>
        <v>0</v>
      </c>
      <c r="G1576" s="545"/>
      <c r="H1576" s="546"/>
      <c r="I1576" s="546"/>
      <c r="J1576" s="547"/>
      <c r="K1576" s="1566" t="str">
        <f t="shared" si="278"/>
        <v/>
      </c>
      <c r="L1576" s="497"/>
    </row>
    <row r="1577" spans="1:12" hidden="1">
      <c r="A1577" s="8">
        <v>495</v>
      </c>
      <c r="B1577" s="1281"/>
      <c r="C1577" s="1234">
        <v>4902</v>
      </c>
      <c r="D1577" s="1242" t="s">
        <v>586</v>
      </c>
      <c r="E1577" s="628"/>
      <c r="F1577" s="632">
        <f>G1577+H1577+I1577+J1577</f>
        <v>0</v>
      </c>
      <c r="G1577" s="557"/>
      <c r="H1577" s="558"/>
      <c r="I1577" s="558"/>
      <c r="J1577" s="559"/>
      <c r="K1577" s="1566" t="str">
        <f t="shared" si="278"/>
        <v/>
      </c>
      <c r="L1577" s="497"/>
    </row>
    <row r="1578" spans="1:12" hidden="1">
      <c r="A1578" s="9">
        <v>500</v>
      </c>
      <c r="B1578" s="1284">
        <v>5100</v>
      </c>
      <c r="C1578" s="2197" t="s">
        <v>964</v>
      </c>
      <c r="D1578" s="2197"/>
      <c r="E1578" s="1547"/>
      <c r="F1578" s="466">
        <f>G1578+H1578+I1578+J1578</f>
        <v>0</v>
      </c>
      <c r="G1578" s="1344"/>
      <c r="H1578" s="1345"/>
      <c r="I1578" s="1345"/>
      <c r="J1578" s="1346"/>
      <c r="K1578" s="1566" t="str">
        <f t="shared" si="278"/>
        <v/>
      </c>
      <c r="L1578" s="497"/>
    </row>
    <row r="1579" spans="1:12" hidden="1">
      <c r="A1579" s="9">
        <v>505</v>
      </c>
      <c r="B1579" s="1284">
        <v>5200</v>
      </c>
      <c r="C1579" s="2197" t="s">
        <v>965</v>
      </c>
      <c r="D1579" s="2197"/>
      <c r="E1579" s="465">
        <f t="shared" ref="E1579:J1579" si="284">SUM(E1580:E1586)</f>
        <v>0</v>
      </c>
      <c r="F1579" s="466">
        <f t="shared" si="284"/>
        <v>0</v>
      </c>
      <c r="G1579" s="578">
        <f t="shared" si="284"/>
        <v>0</v>
      </c>
      <c r="H1579" s="579">
        <f t="shared" si="284"/>
        <v>0</v>
      </c>
      <c r="I1579" s="579">
        <f t="shared" si="284"/>
        <v>0</v>
      </c>
      <c r="J1579" s="580">
        <f t="shared" si="284"/>
        <v>0</v>
      </c>
      <c r="K1579" s="1566" t="str">
        <f t="shared" si="278"/>
        <v/>
      </c>
      <c r="L1579" s="497"/>
    </row>
    <row r="1580" spans="1:12" hidden="1">
      <c r="A1580" s="9">
        <v>510</v>
      </c>
      <c r="B1580" s="1285"/>
      <c r="C1580" s="1286">
        <v>5201</v>
      </c>
      <c r="D1580" s="1287" t="s">
        <v>966</v>
      </c>
      <c r="E1580" s="622"/>
      <c r="F1580" s="631">
        <f t="shared" ref="F1580:F1586" si="285">G1580+H1580+I1580+J1580</f>
        <v>0</v>
      </c>
      <c r="G1580" s="545"/>
      <c r="H1580" s="546"/>
      <c r="I1580" s="546"/>
      <c r="J1580" s="547"/>
      <c r="K1580" s="1566" t="str">
        <f t="shared" si="278"/>
        <v/>
      </c>
      <c r="L1580" s="497"/>
    </row>
    <row r="1581" spans="1:12" hidden="1">
      <c r="A1581" s="9">
        <v>515</v>
      </c>
      <c r="B1581" s="1285"/>
      <c r="C1581" s="1288">
        <v>5202</v>
      </c>
      <c r="D1581" s="1289" t="s">
        <v>967</v>
      </c>
      <c r="E1581" s="624"/>
      <c r="F1581" s="633">
        <f t="shared" si="285"/>
        <v>0</v>
      </c>
      <c r="G1581" s="548"/>
      <c r="H1581" s="549"/>
      <c r="I1581" s="549"/>
      <c r="J1581" s="550"/>
      <c r="K1581" s="1566" t="str">
        <f t="shared" si="278"/>
        <v/>
      </c>
      <c r="L1581" s="497"/>
    </row>
    <row r="1582" spans="1:12" hidden="1">
      <c r="A1582" s="9">
        <v>520</v>
      </c>
      <c r="B1582" s="1285"/>
      <c r="C1582" s="1288">
        <v>5203</v>
      </c>
      <c r="D1582" s="1289" t="s">
        <v>266</v>
      </c>
      <c r="E1582" s="624"/>
      <c r="F1582" s="633">
        <f t="shared" si="285"/>
        <v>0</v>
      </c>
      <c r="G1582" s="548"/>
      <c r="H1582" s="549"/>
      <c r="I1582" s="549"/>
      <c r="J1582" s="550"/>
      <c r="K1582" s="1566" t="str">
        <f t="shared" si="278"/>
        <v/>
      </c>
      <c r="L1582" s="497"/>
    </row>
    <row r="1583" spans="1:12" hidden="1">
      <c r="A1583" s="9">
        <v>525</v>
      </c>
      <c r="B1583" s="1285"/>
      <c r="C1583" s="1288">
        <v>5204</v>
      </c>
      <c r="D1583" s="1289" t="s">
        <v>267</v>
      </c>
      <c r="E1583" s="624"/>
      <c r="F1583" s="633">
        <f t="shared" si="285"/>
        <v>0</v>
      </c>
      <c r="G1583" s="548"/>
      <c r="H1583" s="549"/>
      <c r="I1583" s="549"/>
      <c r="J1583" s="550"/>
      <c r="K1583" s="1566" t="str">
        <f t="shared" si="278"/>
        <v/>
      </c>
      <c r="L1583" s="497"/>
    </row>
    <row r="1584" spans="1:12" hidden="1">
      <c r="A1584" s="8">
        <v>635</v>
      </c>
      <c r="B1584" s="1285"/>
      <c r="C1584" s="1288">
        <v>5205</v>
      </c>
      <c r="D1584" s="1289" t="s">
        <v>268</v>
      </c>
      <c r="E1584" s="624"/>
      <c r="F1584" s="633">
        <f t="shared" si="285"/>
        <v>0</v>
      </c>
      <c r="G1584" s="548"/>
      <c r="H1584" s="549"/>
      <c r="I1584" s="549"/>
      <c r="J1584" s="550"/>
      <c r="K1584" s="1566" t="str">
        <f t="shared" si="278"/>
        <v/>
      </c>
      <c r="L1584" s="497"/>
    </row>
    <row r="1585" spans="1:12" hidden="1">
      <c r="A1585" s="9">
        <v>640</v>
      </c>
      <c r="B1585" s="1285"/>
      <c r="C1585" s="1288">
        <v>5206</v>
      </c>
      <c r="D1585" s="1289" t="s">
        <v>269</v>
      </c>
      <c r="E1585" s="624"/>
      <c r="F1585" s="633">
        <f t="shared" si="285"/>
        <v>0</v>
      </c>
      <c r="G1585" s="548"/>
      <c r="H1585" s="549"/>
      <c r="I1585" s="549"/>
      <c r="J1585" s="550"/>
      <c r="K1585" s="1566" t="str">
        <f t="shared" si="278"/>
        <v/>
      </c>
      <c r="L1585" s="497"/>
    </row>
    <row r="1586" spans="1:12" hidden="1">
      <c r="A1586" s="9">
        <v>645</v>
      </c>
      <c r="B1586" s="1285"/>
      <c r="C1586" s="1290">
        <v>5219</v>
      </c>
      <c r="D1586" s="1291" t="s">
        <v>270</v>
      </c>
      <c r="E1586" s="628"/>
      <c r="F1586" s="632">
        <f t="shared" si="285"/>
        <v>0</v>
      </c>
      <c r="G1586" s="557"/>
      <c r="H1586" s="558"/>
      <c r="I1586" s="558"/>
      <c r="J1586" s="559"/>
      <c r="K1586" s="1566" t="str">
        <f t="shared" si="278"/>
        <v/>
      </c>
      <c r="L1586" s="497"/>
    </row>
    <row r="1587" spans="1:12" hidden="1">
      <c r="A1587" s="9">
        <v>650</v>
      </c>
      <c r="B1587" s="1284">
        <v>5300</v>
      </c>
      <c r="C1587" s="2197" t="s">
        <v>271</v>
      </c>
      <c r="D1587" s="2197"/>
      <c r="E1587" s="465">
        <f t="shared" ref="E1587:J1587" si="286">SUM(E1588:E1589)</f>
        <v>0</v>
      </c>
      <c r="F1587" s="466">
        <f t="shared" si="286"/>
        <v>0</v>
      </c>
      <c r="G1587" s="578">
        <f t="shared" si="286"/>
        <v>0</v>
      </c>
      <c r="H1587" s="579">
        <f t="shared" si="286"/>
        <v>0</v>
      </c>
      <c r="I1587" s="579">
        <f t="shared" si="286"/>
        <v>0</v>
      </c>
      <c r="J1587" s="580">
        <f t="shared" si="286"/>
        <v>0</v>
      </c>
      <c r="K1587" s="1566" t="str">
        <f t="shared" si="278"/>
        <v/>
      </c>
      <c r="L1587" s="497"/>
    </row>
    <row r="1588" spans="1:12" hidden="1">
      <c r="A1588" s="8">
        <v>655</v>
      </c>
      <c r="B1588" s="1285"/>
      <c r="C1588" s="1286">
        <v>5301</v>
      </c>
      <c r="D1588" s="1287" t="s">
        <v>1288</v>
      </c>
      <c r="E1588" s="622"/>
      <c r="F1588" s="631">
        <f>G1588+H1588+I1588+J1588</f>
        <v>0</v>
      </c>
      <c r="G1588" s="545"/>
      <c r="H1588" s="546"/>
      <c r="I1588" s="546"/>
      <c r="J1588" s="547"/>
      <c r="K1588" s="1566" t="str">
        <f t="shared" si="278"/>
        <v/>
      </c>
      <c r="L1588" s="497"/>
    </row>
    <row r="1589" spans="1:12" hidden="1">
      <c r="A1589" s="8">
        <v>665</v>
      </c>
      <c r="B1589" s="1285"/>
      <c r="C1589" s="1290">
        <v>5309</v>
      </c>
      <c r="D1589" s="1291" t="s">
        <v>272</v>
      </c>
      <c r="E1589" s="628"/>
      <c r="F1589" s="632">
        <f>G1589+H1589+I1589+J1589</f>
        <v>0</v>
      </c>
      <c r="G1589" s="557"/>
      <c r="H1589" s="558"/>
      <c r="I1589" s="558"/>
      <c r="J1589" s="559"/>
      <c r="K1589" s="1566" t="str">
        <f t="shared" si="278"/>
        <v/>
      </c>
      <c r="L1589" s="497"/>
    </row>
    <row r="1590" spans="1:12" hidden="1">
      <c r="A1590" s="8">
        <v>675</v>
      </c>
      <c r="B1590" s="1284">
        <v>5400</v>
      </c>
      <c r="C1590" s="2197" t="s">
        <v>981</v>
      </c>
      <c r="D1590" s="2197"/>
      <c r="E1590" s="1547"/>
      <c r="F1590" s="466">
        <f>G1590+H1590+I1590+J1590</f>
        <v>0</v>
      </c>
      <c r="G1590" s="1344"/>
      <c r="H1590" s="1345"/>
      <c r="I1590" s="1345"/>
      <c r="J1590" s="1346"/>
      <c r="K1590" s="1566" t="str">
        <f t="shared" si="278"/>
        <v/>
      </c>
      <c r="L1590" s="497"/>
    </row>
    <row r="1591" spans="1:12" hidden="1">
      <c r="A1591" s="8">
        <v>685</v>
      </c>
      <c r="B1591" s="1230">
        <v>5500</v>
      </c>
      <c r="C1591" s="2196" t="s">
        <v>982</v>
      </c>
      <c r="D1591" s="2196"/>
      <c r="E1591" s="465">
        <f t="shared" ref="E1591:J1591" si="287">SUM(E1592:E1595)</f>
        <v>0</v>
      </c>
      <c r="F1591" s="466">
        <f t="shared" si="287"/>
        <v>0</v>
      </c>
      <c r="G1591" s="578">
        <f t="shared" si="287"/>
        <v>0</v>
      </c>
      <c r="H1591" s="579">
        <f t="shared" si="287"/>
        <v>0</v>
      </c>
      <c r="I1591" s="579">
        <f t="shared" si="287"/>
        <v>0</v>
      </c>
      <c r="J1591" s="580">
        <f t="shared" si="287"/>
        <v>0</v>
      </c>
      <c r="K1591" s="1566" t="str">
        <f t="shared" si="278"/>
        <v/>
      </c>
      <c r="L1591" s="497"/>
    </row>
    <row r="1592" spans="1:12" hidden="1">
      <c r="A1592" s="9">
        <v>690</v>
      </c>
      <c r="B1592" s="1281"/>
      <c r="C1592" s="1232">
        <v>5501</v>
      </c>
      <c r="D1592" s="1251" t="s">
        <v>983</v>
      </c>
      <c r="E1592" s="622"/>
      <c r="F1592" s="631">
        <f>G1592+H1592+I1592+J1592</f>
        <v>0</v>
      </c>
      <c r="G1592" s="545"/>
      <c r="H1592" s="546"/>
      <c r="I1592" s="546"/>
      <c r="J1592" s="547"/>
      <c r="K1592" s="1566" t="str">
        <f t="shared" si="278"/>
        <v/>
      </c>
      <c r="L1592" s="497"/>
    </row>
    <row r="1593" spans="1:12" hidden="1">
      <c r="A1593" s="9">
        <v>695</v>
      </c>
      <c r="B1593" s="1281"/>
      <c r="C1593" s="1238">
        <v>5502</v>
      </c>
      <c r="D1593" s="1239" t="s">
        <v>984</v>
      </c>
      <c r="E1593" s="624"/>
      <c r="F1593" s="633">
        <f>G1593+H1593+I1593+J1593</f>
        <v>0</v>
      </c>
      <c r="G1593" s="548"/>
      <c r="H1593" s="549"/>
      <c r="I1593" s="549"/>
      <c r="J1593" s="550"/>
      <c r="K1593" s="1566" t="str">
        <f t="shared" si="278"/>
        <v/>
      </c>
      <c r="L1593" s="497"/>
    </row>
    <row r="1594" spans="1:12" hidden="1">
      <c r="A1594" s="8">
        <v>700</v>
      </c>
      <c r="B1594" s="1281"/>
      <c r="C1594" s="1238">
        <v>5503</v>
      </c>
      <c r="D1594" s="1282" t="s">
        <v>985</v>
      </c>
      <c r="E1594" s="624"/>
      <c r="F1594" s="633">
        <f>G1594+H1594+I1594+J1594</f>
        <v>0</v>
      </c>
      <c r="G1594" s="548"/>
      <c r="H1594" s="549"/>
      <c r="I1594" s="549"/>
      <c r="J1594" s="550"/>
      <c r="K1594" s="1566" t="str">
        <f t="shared" si="278"/>
        <v/>
      </c>
      <c r="L1594" s="497"/>
    </row>
    <row r="1595" spans="1:12" hidden="1">
      <c r="A1595" s="8">
        <v>710</v>
      </c>
      <c r="B1595" s="1281"/>
      <c r="C1595" s="1234">
        <v>5504</v>
      </c>
      <c r="D1595" s="1262" t="s">
        <v>986</v>
      </c>
      <c r="E1595" s="628"/>
      <c r="F1595" s="632">
        <f>G1595+H1595+I1595+J1595</f>
        <v>0</v>
      </c>
      <c r="G1595" s="557"/>
      <c r="H1595" s="558"/>
      <c r="I1595" s="558"/>
      <c r="J1595" s="559"/>
      <c r="K1595" s="1566" t="str">
        <f t="shared" si="278"/>
        <v/>
      </c>
      <c r="L1595" s="497"/>
    </row>
    <row r="1596" spans="1:12" ht="36" hidden="1" customHeight="1">
      <c r="A1596" s="9">
        <v>715</v>
      </c>
      <c r="B1596" s="1284">
        <v>5700</v>
      </c>
      <c r="C1596" s="2184" t="s">
        <v>1349</v>
      </c>
      <c r="D1596" s="2185"/>
      <c r="E1596" s="465">
        <f t="shared" ref="E1596:J1596" si="288">SUM(E1597:E1599)</f>
        <v>0</v>
      </c>
      <c r="F1596" s="466">
        <f t="shared" si="288"/>
        <v>0</v>
      </c>
      <c r="G1596" s="578">
        <f t="shared" si="288"/>
        <v>0</v>
      </c>
      <c r="H1596" s="579">
        <f t="shared" si="288"/>
        <v>0</v>
      </c>
      <c r="I1596" s="579">
        <f t="shared" si="288"/>
        <v>0</v>
      </c>
      <c r="J1596" s="580">
        <f t="shared" si="288"/>
        <v>0</v>
      </c>
      <c r="K1596" s="1566" t="str">
        <f t="shared" si="278"/>
        <v/>
      </c>
      <c r="L1596" s="497"/>
    </row>
    <row r="1597" spans="1:12" hidden="1">
      <c r="A1597" s="9">
        <v>720</v>
      </c>
      <c r="B1597" s="1285"/>
      <c r="C1597" s="1286">
        <v>5701</v>
      </c>
      <c r="D1597" s="1287" t="s">
        <v>988</v>
      </c>
      <c r="E1597" s="622"/>
      <c r="F1597" s="631">
        <f>G1597+H1597+I1597+J1597</f>
        <v>0</v>
      </c>
      <c r="G1597" s="545"/>
      <c r="H1597" s="546"/>
      <c r="I1597" s="546"/>
      <c r="J1597" s="547"/>
      <c r="K1597" s="1566" t="str">
        <f t="shared" si="278"/>
        <v/>
      </c>
      <c r="L1597" s="497"/>
    </row>
    <row r="1598" spans="1:12" hidden="1">
      <c r="A1598" s="9">
        <v>725</v>
      </c>
      <c r="B1598" s="1285"/>
      <c r="C1598" s="1292">
        <v>5702</v>
      </c>
      <c r="D1598" s="1293" t="s">
        <v>989</v>
      </c>
      <c r="E1598" s="626"/>
      <c r="F1598" s="634">
        <f>G1598+H1598+I1598+J1598</f>
        <v>0</v>
      </c>
      <c r="G1598" s="612"/>
      <c r="H1598" s="613"/>
      <c r="I1598" s="613"/>
      <c r="J1598" s="614"/>
      <c r="K1598" s="1566" t="str">
        <f t="shared" si="278"/>
        <v/>
      </c>
      <c r="L1598" s="497"/>
    </row>
    <row r="1599" spans="1:12" hidden="1">
      <c r="A1599" s="9">
        <v>730</v>
      </c>
      <c r="B1599" s="1237"/>
      <c r="C1599" s="1294">
        <v>4071</v>
      </c>
      <c r="D1599" s="1295" t="s">
        <v>990</v>
      </c>
      <c r="E1599" s="1552"/>
      <c r="F1599" s="644">
        <f>G1599+H1599+I1599+J1599</f>
        <v>0</v>
      </c>
      <c r="G1599" s="747"/>
      <c r="H1599" s="1347"/>
      <c r="I1599" s="1347"/>
      <c r="J1599" s="1348"/>
      <c r="K1599" s="1566" t="str">
        <f t="shared" si="278"/>
        <v/>
      </c>
      <c r="L1599" s="497"/>
    </row>
    <row r="1600" spans="1:12" hidden="1">
      <c r="A1600" s="9">
        <v>735</v>
      </c>
      <c r="B1600" s="1296"/>
      <c r="C1600" s="1297"/>
      <c r="D1600" s="1298"/>
      <c r="E1600" s="1567"/>
      <c r="F1600" s="764"/>
      <c r="G1600" s="764"/>
      <c r="H1600" s="764"/>
      <c r="I1600" s="764"/>
      <c r="J1600" s="765"/>
      <c r="K1600" s="1566" t="str">
        <f t="shared" si="278"/>
        <v/>
      </c>
      <c r="L1600" s="497"/>
    </row>
    <row r="1601" spans="1:12" hidden="1">
      <c r="A1601" s="9">
        <v>740</v>
      </c>
      <c r="B1601" s="1299">
        <v>98</v>
      </c>
      <c r="C1601" s="2186" t="s">
        <v>991</v>
      </c>
      <c r="D1601" s="2187"/>
      <c r="E1601" s="1553"/>
      <c r="F1601" s="778">
        <f>G1601+H1601+I1601+J1601</f>
        <v>0</v>
      </c>
      <c r="G1601" s="771">
        <v>0</v>
      </c>
      <c r="H1601" s="772">
        <v>0</v>
      </c>
      <c r="I1601" s="772">
        <v>0</v>
      </c>
      <c r="J1601" s="773">
        <v>0</v>
      </c>
      <c r="K1601" s="1566" t="str">
        <f t="shared" si="278"/>
        <v/>
      </c>
      <c r="L1601" s="497"/>
    </row>
    <row r="1602" spans="1:12" hidden="1">
      <c r="A1602" s="9">
        <v>745</v>
      </c>
      <c r="B1602" s="1300"/>
      <c r="C1602" s="1301"/>
      <c r="D1602" s="1302"/>
      <c r="E1602" s="384"/>
      <c r="F1602" s="384"/>
      <c r="G1602" s="384"/>
      <c r="H1602" s="384"/>
      <c r="I1602" s="384"/>
      <c r="J1602" s="385"/>
      <c r="K1602" s="1566" t="str">
        <f t="shared" si="278"/>
        <v/>
      </c>
      <c r="L1602" s="497"/>
    </row>
    <row r="1603" spans="1:12" hidden="1">
      <c r="A1603" s="8">
        <v>750</v>
      </c>
      <c r="B1603" s="1303"/>
      <c r="C1603" s="1157"/>
      <c r="D1603" s="1298"/>
      <c r="E1603" s="386"/>
      <c r="F1603" s="386"/>
      <c r="G1603" s="386"/>
      <c r="H1603" s="386"/>
      <c r="I1603" s="386"/>
      <c r="J1603" s="387"/>
      <c r="K1603" s="1566" t="str">
        <f t="shared" si="278"/>
        <v/>
      </c>
      <c r="L1603" s="497"/>
    </row>
    <row r="1604" spans="1:12" hidden="1">
      <c r="A1604" s="9">
        <v>755</v>
      </c>
      <c r="B1604" s="1304"/>
      <c r="C1604" s="1305"/>
      <c r="D1604" s="1298"/>
      <c r="E1604" s="386"/>
      <c r="F1604" s="386"/>
      <c r="G1604" s="386"/>
      <c r="H1604" s="386"/>
      <c r="I1604" s="386"/>
      <c r="J1604" s="387"/>
      <c r="K1604" s="1566" t="str">
        <f t="shared" si="278"/>
        <v/>
      </c>
      <c r="L1604" s="497"/>
    </row>
    <row r="1605" spans="1:12" ht="16.5" thickBot="1">
      <c r="A1605" s="9">
        <v>760</v>
      </c>
      <c r="B1605" s="1306"/>
      <c r="C1605" s="1306" t="s">
        <v>499</v>
      </c>
      <c r="D1605" s="1307">
        <f>+B1605</f>
        <v>0</v>
      </c>
      <c r="E1605" s="479">
        <f t="shared" ref="E1605:J1605" si="289">SUM(E1489,E1492,E1498,E1506,E1507,E1525,E1529,E1535,E1538,E1539,E1540,E1541,E1542,E1551,E1558,E1559,E1560,E1561,E1568,E1572,E1573,E1574,E1575,E1578,E1579,E1587,E1590,E1591,E1596)+E1601</f>
        <v>960</v>
      </c>
      <c r="F1605" s="480">
        <f t="shared" si="289"/>
        <v>960</v>
      </c>
      <c r="G1605" s="761">
        <f t="shared" si="289"/>
        <v>960</v>
      </c>
      <c r="H1605" s="762">
        <f t="shared" si="289"/>
        <v>0</v>
      </c>
      <c r="I1605" s="762">
        <f t="shared" si="289"/>
        <v>0</v>
      </c>
      <c r="J1605" s="763">
        <f t="shared" si="289"/>
        <v>0</v>
      </c>
      <c r="K1605" s="1566">
        <f t="shared" si="278"/>
        <v>1</v>
      </c>
      <c r="L1605" s="1560" t="str">
        <f>LEFT(C1486,1)</f>
        <v>5</v>
      </c>
    </row>
    <row r="1606" spans="1:12" ht="16.5" thickTop="1">
      <c r="A1606" s="8">
        <v>765</v>
      </c>
      <c r="B1606" s="1308"/>
      <c r="C1606" s="1309"/>
      <c r="D1606" s="1160"/>
      <c r="E1606" s="779"/>
      <c r="F1606" s="779"/>
      <c r="G1606" s="779"/>
      <c r="H1606" s="779"/>
      <c r="I1606" s="779"/>
      <c r="J1606" s="779"/>
      <c r="K1606" s="4">
        <f>K1605</f>
        <v>1</v>
      </c>
      <c r="L1606" s="496"/>
    </row>
    <row r="1607" spans="1:12">
      <c r="A1607" s="8">
        <v>775</v>
      </c>
      <c r="B1607" s="1219"/>
      <c r="C1607" s="1310"/>
      <c r="D1607" s="1311"/>
      <c r="E1607" s="780"/>
      <c r="F1607" s="780"/>
      <c r="G1607" s="780"/>
      <c r="H1607" s="780"/>
      <c r="I1607" s="780"/>
      <c r="J1607" s="780"/>
      <c r="K1607" s="4">
        <f>K1605</f>
        <v>1</v>
      </c>
      <c r="L1607" s="496"/>
    </row>
    <row r="1608" spans="1:12" hidden="1">
      <c r="A1608" s="9">
        <v>780</v>
      </c>
      <c r="B1608" s="779"/>
      <c r="C1608" s="1157"/>
      <c r="D1608" s="1183"/>
      <c r="E1608" s="780"/>
      <c r="F1608" s="780"/>
      <c r="G1608" s="780"/>
      <c r="H1608" s="780"/>
      <c r="I1608" s="780"/>
      <c r="J1608" s="780"/>
      <c r="K1608" s="1954" t="str">
        <f>(IF(SUM(K1619:K1640)&lt;&gt;0,$K$2,""))</f>
        <v/>
      </c>
      <c r="L1608" s="496"/>
    </row>
    <row r="1609" spans="1:12" hidden="1">
      <c r="A1609" s="9">
        <v>785</v>
      </c>
      <c r="B1609" s="2188" t="str">
        <f>$B$7</f>
        <v>ОТЧЕТНИ ДАННИ ПО ЕБК ЗА ИЗПЪЛНЕНИЕТО НА БЮДЖЕТА</v>
      </c>
      <c r="C1609" s="2189"/>
      <c r="D1609" s="2189"/>
      <c r="E1609" s="780"/>
      <c r="F1609" s="780"/>
      <c r="G1609" s="780"/>
      <c r="H1609" s="780"/>
      <c r="I1609" s="780"/>
      <c r="J1609" s="780"/>
      <c r="K1609" s="1954" t="str">
        <f>(IF(SUM(K1619:K1640)&lt;&gt;0,$K$2,""))</f>
        <v/>
      </c>
      <c r="L1609" s="496"/>
    </row>
    <row r="1610" spans="1:12" hidden="1">
      <c r="A1610" s="9">
        <v>790</v>
      </c>
      <c r="B1610" s="779"/>
      <c r="C1610" s="1157"/>
      <c r="D1610" s="1183"/>
      <c r="E1610" s="1184" t="s">
        <v>750</v>
      </c>
      <c r="F1610" s="1184" t="s">
        <v>649</v>
      </c>
      <c r="G1610" s="780"/>
      <c r="H1610" s="780"/>
      <c r="I1610" s="780"/>
      <c r="J1610" s="780"/>
      <c r="K1610" s="1954" t="str">
        <f>(IF(SUM(K1619:K1640)&lt;&gt;0,$K$2,""))</f>
        <v/>
      </c>
      <c r="L1610" s="496"/>
    </row>
    <row r="1611" spans="1:12" ht="18.75" hidden="1">
      <c r="A1611" s="9">
        <v>795</v>
      </c>
      <c r="B1611" s="2190" t="str">
        <f>$B$9</f>
        <v>ОБЛАСТНА АДМИНИСТРАЦИЯ-ПЛЕВЕН</v>
      </c>
      <c r="C1611" s="2191"/>
      <c r="D1611" s="2192"/>
      <c r="E1611" s="1096">
        <f>$E$9</f>
        <v>42736</v>
      </c>
      <c r="F1611" s="1188">
        <f>$F$9</f>
        <v>43100</v>
      </c>
      <c r="G1611" s="780"/>
      <c r="H1611" s="780"/>
      <c r="I1611" s="780"/>
      <c r="J1611" s="780"/>
      <c r="K1611" s="1954" t="str">
        <f>(IF(SUM(K1619:K1640)&lt;&gt;0,$K$2,""))</f>
        <v/>
      </c>
      <c r="L1611" s="496"/>
    </row>
    <row r="1612" spans="1:12" hidden="1">
      <c r="A1612" s="8">
        <v>805</v>
      </c>
      <c r="B1612" s="1189" t="str">
        <f>$B$10</f>
        <v xml:space="preserve">                                                            (наименование на разпоредителя с бюджет)</v>
      </c>
      <c r="C1612" s="779"/>
      <c r="D1612" s="1160"/>
      <c r="E1612" s="1190"/>
      <c r="F1612" s="1190"/>
      <c r="G1612" s="780"/>
      <c r="H1612" s="780"/>
      <c r="I1612" s="780"/>
      <c r="J1612" s="780"/>
      <c r="K1612" s="1954" t="str">
        <f>(IF(SUM(K1619:K1640)&lt;&gt;0,$K$2,""))</f>
        <v/>
      </c>
      <c r="L1612" s="496"/>
    </row>
    <row r="1613" spans="1:12" hidden="1">
      <c r="A1613" s="9">
        <v>810</v>
      </c>
      <c r="B1613" s="1189"/>
      <c r="C1613" s="779"/>
      <c r="D1613" s="1160"/>
      <c r="E1613" s="1189"/>
      <c r="F1613" s="779"/>
      <c r="G1613" s="780"/>
      <c r="H1613" s="780"/>
      <c r="I1613" s="780"/>
      <c r="J1613" s="780"/>
      <c r="K1613" s="1954" t="str">
        <f>(IF(SUM(K1619:K1640)&lt;&gt;0,$K$2,""))</f>
        <v/>
      </c>
      <c r="L1613" s="496"/>
    </row>
    <row r="1614" spans="1:12" ht="19.5" hidden="1">
      <c r="A1614" s="9">
        <v>815</v>
      </c>
      <c r="B1614" s="2193" t="str">
        <f>$B$12</f>
        <v xml:space="preserve">Министерски съвет </v>
      </c>
      <c r="C1614" s="2194"/>
      <c r="D1614" s="2195"/>
      <c r="E1614" s="1191" t="s">
        <v>1328</v>
      </c>
      <c r="F1614" s="1953" t="str">
        <f>$F$12</f>
        <v>0300</v>
      </c>
      <c r="G1614" s="780"/>
      <c r="H1614" s="780"/>
      <c r="I1614" s="780"/>
      <c r="J1614" s="780"/>
      <c r="K1614" s="1954" t="str">
        <f>(IF(SUM(K1619:K1640)&lt;&gt;0,$K$2,""))</f>
        <v/>
      </c>
      <c r="L1614" s="496"/>
    </row>
    <row r="1615" spans="1:12" hidden="1">
      <c r="A1615" s="13">
        <v>525</v>
      </c>
      <c r="B1615" s="1193" t="str">
        <f>$B$13</f>
        <v xml:space="preserve">                                             (наименование на първостепенния разпоредител с бюджет)</v>
      </c>
      <c r="C1615" s="779"/>
      <c r="D1615" s="1160"/>
      <c r="E1615" s="1194"/>
      <c r="F1615" s="1195"/>
      <c r="G1615" s="780"/>
      <c r="H1615" s="780"/>
      <c r="I1615" s="780"/>
      <c r="J1615" s="780"/>
      <c r="K1615" s="1954" t="str">
        <f>(IF(SUM(K1619:K1640)&lt;&gt;0,$K$2,""))</f>
        <v/>
      </c>
      <c r="L1615" s="496"/>
    </row>
    <row r="1616" spans="1:12" ht="19.5" hidden="1">
      <c r="A1616" s="8">
        <v>820</v>
      </c>
      <c r="B1616" s="1312"/>
      <c r="C1616" s="1312"/>
      <c r="D1616" s="1313" t="s">
        <v>1442</v>
      </c>
      <c r="E1616" s="1314">
        <f>$E$15</f>
        <v>0</v>
      </c>
      <c r="F1616" s="1315" t="str">
        <f>$F$15</f>
        <v>БЮДЖЕТ</v>
      </c>
      <c r="G1616" s="386"/>
      <c r="H1616" s="386"/>
      <c r="I1616" s="386"/>
      <c r="J1616" s="386"/>
      <c r="K1616" s="1954" t="str">
        <f>(IF(SUM(K1619:K1640)&lt;&gt;0,$K$2,""))</f>
        <v/>
      </c>
      <c r="L1616" s="496"/>
    </row>
    <row r="1617" spans="1:12" hidden="1">
      <c r="A1617" s="9">
        <v>821</v>
      </c>
      <c r="B1617" s="1190"/>
      <c r="C1617" s="1157"/>
      <c r="D1617" s="1316" t="s">
        <v>1050</v>
      </c>
      <c r="E1617" s="780"/>
      <c r="F1617" s="1317" t="s">
        <v>753</v>
      </c>
      <c r="G1617" s="1317"/>
      <c r="H1617" s="386"/>
      <c r="I1617" s="1317"/>
      <c r="J1617" s="386"/>
      <c r="K1617" s="1954" t="str">
        <f>(IF(SUM(K1619:K1640)&lt;&gt;0,$K$2,""))</f>
        <v/>
      </c>
      <c r="L1617" s="496"/>
    </row>
    <row r="1618" spans="1:12" hidden="1">
      <c r="A1618" s="9">
        <v>822</v>
      </c>
      <c r="B1618" s="1318" t="s">
        <v>993</v>
      </c>
      <c r="C1618" s="1319" t="s">
        <v>994</v>
      </c>
      <c r="D1618" s="1320" t="s">
        <v>995</v>
      </c>
      <c r="E1618" s="1321" t="s">
        <v>996</v>
      </c>
      <c r="F1618" s="1322" t="s">
        <v>997</v>
      </c>
      <c r="G1618" s="781"/>
      <c r="H1618" s="781"/>
      <c r="I1618" s="781"/>
      <c r="J1618" s="781"/>
      <c r="K1618" s="1954" t="str">
        <f>(IF(SUM(K1619:K1640)&lt;&gt;0,$K$2,""))</f>
        <v/>
      </c>
      <c r="L1618" s="496"/>
    </row>
    <row r="1619" spans="1:12" hidden="1">
      <c r="A1619" s="9">
        <v>823</v>
      </c>
      <c r="B1619" s="1323"/>
      <c r="C1619" s="1324" t="s">
        <v>998</v>
      </c>
      <c r="D1619" s="1325" t="s">
        <v>999</v>
      </c>
      <c r="E1619" s="1349">
        <f>E1620+E1621</f>
        <v>0</v>
      </c>
      <c r="F1619" s="1350">
        <f>F1620+F1621</f>
        <v>0</v>
      </c>
      <c r="G1619" s="781"/>
      <c r="H1619" s="781"/>
      <c r="I1619" s="781"/>
      <c r="J1619" s="781"/>
      <c r="K1619" s="212" t="str">
        <f t="shared" ref="K1619:K1640" si="290">(IF($E1619&lt;&gt;0,$K$2,IF($F1619&lt;&gt;0,$K$2,"")))</f>
        <v/>
      </c>
      <c r="L1619" s="496"/>
    </row>
    <row r="1620" spans="1:12" hidden="1">
      <c r="A1620" s="9">
        <v>825</v>
      </c>
      <c r="B1620" s="1326"/>
      <c r="C1620" s="1327" t="s">
        <v>1000</v>
      </c>
      <c r="D1620" s="1328" t="s">
        <v>1001</v>
      </c>
      <c r="E1620" s="1351"/>
      <c r="F1620" s="1352"/>
      <c r="G1620" s="781"/>
      <c r="H1620" s="781"/>
      <c r="I1620" s="781"/>
      <c r="J1620" s="781"/>
      <c r="K1620" s="212" t="str">
        <f t="shared" si="290"/>
        <v/>
      </c>
      <c r="L1620" s="496"/>
    </row>
    <row r="1621" spans="1:12" hidden="1">
      <c r="A1621" s="9"/>
      <c r="B1621" s="1329"/>
      <c r="C1621" s="1330" t="s">
        <v>1002</v>
      </c>
      <c r="D1621" s="1331" t="s">
        <v>1003</v>
      </c>
      <c r="E1621" s="1353"/>
      <c r="F1621" s="1354"/>
      <c r="G1621" s="781"/>
      <c r="H1621" s="781"/>
      <c r="I1621" s="781"/>
      <c r="J1621" s="781"/>
      <c r="K1621" s="212" t="str">
        <f t="shared" si="290"/>
        <v/>
      </c>
      <c r="L1621" s="496"/>
    </row>
    <row r="1622" spans="1:12" hidden="1">
      <c r="A1622" s="9"/>
      <c r="B1622" s="1323"/>
      <c r="C1622" s="1324" t="s">
        <v>1004</v>
      </c>
      <c r="D1622" s="1325" t="s">
        <v>1005</v>
      </c>
      <c r="E1622" s="1355">
        <f>E1623+E1624</f>
        <v>0</v>
      </c>
      <c r="F1622" s="1356">
        <f>F1623+F1624</f>
        <v>0</v>
      </c>
      <c r="G1622" s="781"/>
      <c r="H1622" s="781"/>
      <c r="I1622" s="781"/>
      <c r="J1622" s="781"/>
      <c r="K1622" s="212" t="str">
        <f t="shared" si="290"/>
        <v/>
      </c>
      <c r="L1622" s="496"/>
    </row>
    <row r="1623" spans="1:12" hidden="1">
      <c r="A1623" s="9"/>
      <c r="B1623" s="1326"/>
      <c r="C1623" s="1327" t="s">
        <v>1006</v>
      </c>
      <c r="D1623" s="1328" t="s">
        <v>1001</v>
      </c>
      <c r="E1623" s="1351"/>
      <c r="F1623" s="1352"/>
      <c r="G1623" s="781"/>
      <c r="H1623" s="781"/>
      <c r="I1623" s="781"/>
      <c r="J1623" s="781"/>
      <c r="K1623" s="212" t="str">
        <f t="shared" si="290"/>
        <v/>
      </c>
      <c r="L1623" s="496"/>
    </row>
    <row r="1624" spans="1:12" hidden="1">
      <c r="A1624" s="9"/>
      <c r="B1624" s="1332"/>
      <c r="C1624" s="1333" t="s">
        <v>1007</v>
      </c>
      <c r="D1624" s="1334" t="s">
        <v>1008</v>
      </c>
      <c r="E1624" s="1357"/>
      <c r="F1624" s="1358"/>
      <c r="G1624" s="781"/>
      <c r="H1624" s="781"/>
      <c r="I1624" s="781"/>
      <c r="J1624" s="781"/>
      <c r="K1624" s="212" t="str">
        <f t="shared" si="290"/>
        <v/>
      </c>
      <c r="L1624" s="496"/>
    </row>
    <row r="1625" spans="1:12" hidden="1">
      <c r="A1625" s="9"/>
      <c r="B1625" s="1323"/>
      <c r="C1625" s="1324" t="s">
        <v>1009</v>
      </c>
      <c r="D1625" s="1325" t="s">
        <v>1010</v>
      </c>
      <c r="E1625" s="1359"/>
      <c r="F1625" s="1360"/>
      <c r="G1625" s="781"/>
      <c r="H1625" s="781"/>
      <c r="I1625" s="781"/>
      <c r="J1625" s="781"/>
      <c r="K1625" s="212" t="str">
        <f t="shared" si="290"/>
        <v/>
      </c>
      <c r="L1625" s="496"/>
    </row>
    <row r="1626" spans="1:12" hidden="1">
      <c r="A1626" s="9"/>
      <c r="B1626" s="1326"/>
      <c r="C1626" s="1335" t="s">
        <v>1011</v>
      </c>
      <c r="D1626" s="1336" t="s">
        <v>1012</v>
      </c>
      <c r="E1626" s="1361"/>
      <c r="F1626" s="1362"/>
      <c r="G1626" s="781"/>
      <c r="H1626" s="781"/>
      <c r="I1626" s="781"/>
      <c r="J1626" s="781"/>
      <c r="K1626" s="212" t="str">
        <f t="shared" si="290"/>
        <v/>
      </c>
      <c r="L1626" s="496"/>
    </row>
    <row r="1627" spans="1:12" hidden="1">
      <c r="A1627" s="9"/>
      <c r="B1627" s="1332"/>
      <c r="C1627" s="1330" t="s">
        <v>1013</v>
      </c>
      <c r="D1627" s="1331" t="s">
        <v>1014</v>
      </c>
      <c r="E1627" s="1363"/>
      <c r="F1627" s="1364"/>
      <c r="G1627" s="781"/>
      <c r="H1627" s="781"/>
      <c r="I1627" s="781"/>
      <c r="J1627" s="781"/>
      <c r="K1627" s="212" t="str">
        <f t="shared" si="290"/>
        <v/>
      </c>
      <c r="L1627" s="496"/>
    </row>
    <row r="1628" spans="1:12" hidden="1">
      <c r="A1628" s="9"/>
      <c r="B1628" s="1323"/>
      <c r="C1628" s="1324" t="s">
        <v>1015</v>
      </c>
      <c r="D1628" s="1325" t="s">
        <v>1016</v>
      </c>
      <c r="E1628" s="1355"/>
      <c r="F1628" s="1356"/>
      <c r="G1628" s="781"/>
      <c r="H1628" s="781"/>
      <c r="I1628" s="781"/>
      <c r="J1628" s="781"/>
      <c r="K1628" s="212" t="str">
        <f t="shared" si="290"/>
        <v/>
      </c>
      <c r="L1628" s="496"/>
    </row>
    <row r="1629" spans="1:12" hidden="1">
      <c r="A1629" s="9"/>
      <c r="B1629" s="1326"/>
      <c r="C1629" s="1335" t="s">
        <v>1017</v>
      </c>
      <c r="D1629" s="1336" t="s">
        <v>1018</v>
      </c>
      <c r="E1629" s="1365"/>
      <c r="F1629" s="1366"/>
      <c r="G1629" s="781"/>
      <c r="H1629" s="781"/>
      <c r="I1629" s="781"/>
      <c r="J1629" s="781"/>
      <c r="K1629" s="212" t="str">
        <f t="shared" si="290"/>
        <v/>
      </c>
      <c r="L1629" s="496"/>
    </row>
    <row r="1630" spans="1:12" hidden="1">
      <c r="A1630" s="9"/>
      <c r="B1630" s="1332"/>
      <c r="C1630" s="1330" t="s">
        <v>1019</v>
      </c>
      <c r="D1630" s="1331" t="s">
        <v>1020</v>
      </c>
      <c r="E1630" s="1353"/>
      <c r="F1630" s="1354"/>
      <c r="G1630" s="781"/>
      <c r="H1630" s="781"/>
      <c r="I1630" s="781"/>
      <c r="J1630" s="781"/>
      <c r="K1630" s="212" t="str">
        <f t="shared" si="290"/>
        <v/>
      </c>
      <c r="L1630" s="496"/>
    </row>
    <row r="1631" spans="1:12" hidden="1">
      <c r="A1631" s="9"/>
      <c r="B1631" s="1323"/>
      <c r="C1631" s="1324" t="s">
        <v>1021</v>
      </c>
      <c r="D1631" s="1325" t="s">
        <v>315</v>
      </c>
      <c r="E1631" s="1355"/>
      <c r="F1631" s="1356"/>
      <c r="G1631" s="781"/>
      <c r="H1631" s="781"/>
      <c r="I1631" s="781"/>
      <c r="J1631" s="781"/>
      <c r="K1631" s="212" t="str">
        <f t="shared" si="290"/>
        <v/>
      </c>
      <c r="L1631" s="496"/>
    </row>
    <row r="1632" spans="1:12" ht="31.5" hidden="1">
      <c r="A1632" s="9"/>
      <c r="B1632" s="1323"/>
      <c r="C1632" s="1324" t="s">
        <v>316</v>
      </c>
      <c r="D1632" s="1325" t="s">
        <v>11</v>
      </c>
      <c r="E1632" s="1367"/>
      <c r="F1632" s="1368"/>
      <c r="G1632" s="781"/>
      <c r="H1632" s="781"/>
      <c r="I1632" s="781"/>
      <c r="J1632" s="781"/>
      <c r="K1632" s="212" t="str">
        <f t="shared" si="290"/>
        <v/>
      </c>
      <c r="L1632" s="496"/>
    </row>
    <row r="1633" spans="1:12" hidden="1">
      <c r="A1633" s="9"/>
      <c r="B1633" s="1323"/>
      <c r="C1633" s="1324" t="s">
        <v>317</v>
      </c>
      <c r="D1633" s="1325" t="s">
        <v>9</v>
      </c>
      <c r="E1633" s="1355"/>
      <c r="F1633" s="1356"/>
      <c r="G1633" s="781"/>
      <c r="H1633" s="781"/>
      <c r="I1633" s="781"/>
      <c r="J1633" s="781"/>
      <c r="K1633" s="212" t="str">
        <f t="shared" si="290"/>
        <v/>
      </c>
      <c r="L1633" s="496"/>
    </row>
    <row r="1634" spans="1:12" ht="31.5" hidden="1">
      <c r="A1634" s="9"/>
      <c r="B1634" s="1323"/>
      <c r="C1634" s="1324" t="s">
        <v>318</v>
      </c>
      <c r="D1634" s="1325" t="s">
        <v>10</v>
      </c>
      <c r="E1634" s="1355"/>
      <c r="F1634" s="1356"/>
      <c r="G1634" s="781"/>
      <c r="H1634" s="781"/>
      <c r="I1634" s="781"/>
      <c r="J1634" s="781"/>
      <c r="K1634" s="212" t="str">
        <f t="shared" si="290"/>
        <v/>
      </c>
      <c r="L1634" s="496"/>
    </row>
    <row r="1635" spans="1:12" ht="31.5" hidden="1">
      <c r="A1635" s="11"/>
      <c r="B1635" s="1323"/>
      <c r="C1635" s="1324" t="s">
        <v>319</v>
      </c>
      <c r="D1635" s="1325" t="s">
        <v>320</v>
      </c>
      <c r="E1635" s="1355"/>
      <c r="F1635" s="1356"/>
      <c r="G1635" s="781"/>
      <c r="H1635" s="781"/>
      <c r="I1635" s="781"/>
      <c r="J1635" s="781"/>
      <c r="K1635" s="212" t="str">
        <f t="shared" si="290"/>
        <v/>
      </c>
      <c r="L1635" s="496"/>
    </row>
    <row r="1636" spans="1:12" hidden="1">
      <c r="A1636" s="11">
        <v>905</v>
      </c>
      <c r="B1636" s="1323"/>
      <c r="C1636" s="1324" t="s">
        <v>321</v>
      </c>
      <c r="D1636" s="1325" t="s">
        <v>322</v>
      </c>
      <c r="E1636" s="1355"/>
      <c r="F1636" s="1356"/>
      <c r="G1636" s="781"/>
      <c r="H1636" s="781"/>
      <c r="I1636" s="781"/>
      <c r="J1636" s="781"/>
      <c r="K1636" s="212" t="str">
        <f t="shared" si="290"/>
        <v/>
      </c>
      <c r="L1636" s="496"/>
    </row>
    <row r="1637" spans="1:12" hidden="1">
      <c r="A1637" s="11">
        <v>906</v>
      </c>
      <c r="B1637" s="1323"/>
      <c r="C1637" s="1324" t="s">
        <v>323</v>
      </c>
      <c r="D1637" s="1325" t="s">
        <v>324</v>
      </c>
      <c r="E1637" s="1355"/>
      <c r="F1637" s="1356"/>
      <c r="G1637" s="781"/>
      <c r="H1637" s="781"/>
      <c r="I1637" s="781"/>
      <c r="J1637" s="781"/>
      <c r="K1637" s="212" t="str">
        <f t="shared" si="290"/>
        <v/>
      </c>
      <c r="L1637" s="496"/>
    </row>
    <row r="1638" spans="1:12" hidden="1">
      <c r="A1638" s="11">
        <v>907</v>
      </c>
      <c r="B1638" s="1323"/>
      <c r="C1638" s="1324" t="s">
        <v>325</v>
      </c>
      <c r="D1638" s="1325" t="s">
        <v>326</v>
      </c>
      <c r="E1638" s="1355"/>
      <c r="F1638" s="1356"/>
      <c r="G1638" s="781"/>
      <c r="H1638" s="781"/>
      <c r="I1638" s="781"/>
      <c r="J1638" s="781"/>
      <c r="K1638" s="212" t="str">
        <f t="shared" si="290"/>
        <v/>
      </c>
      <c r="L1638" s="496"/>
    </row>
    <row r="1639" spans="1:12" hidden="1">
      <c r="A1639" s="11">
        <v>910</v>
      </c>
      <c r="B1639" s="1323"/>
      <c r="C1639" s="1324" t="s">
        <v>327</v>
      </c>
      <c r="D1639" s="1325" t="s">
        <v>328</v>
      </c>
      <c r="E1639" s="1355"/>
      <c r="F1639" s="1356"/>
      <c r="G1639" s="781"/>
      <c r="H1639" s="781"/>
      <c r="I1639" s="781"/>
      <c r="J1639" s="781"/>
      <c r="K1639" s="212" t="str">
        <f t="shared" si="290"/>
        <v/>
      </c>
      <c r="L1639" s="496"/>
    </row>
    <row r="1640" spans="1:12" ht="16.5" hidden="1" thickBot="1">
      <c r="A1640" s="11">
        <v>911</v>
      </c>
      <c r="B1640" s="1337"/>
      <c r="C1640" s="1338" t="s">
        <v>329</v>
      </c>
      <c r="D1640" s="1339" t="s">
        <v>330</v>
      </c>
      <c r="E1640" s="1369"/>
      <c r="F1640" s="1370"/>
      <c r="G1640" s="781"/>
      <c r="H1640" s="781"/>
      <c r="I1640" s="781"/>
      <c r="J1640" s="781"/>
      <c r="K1640" s="212" t="str">
        <f t="shared" si="290"/>
        <v/>
      </c>
      <c r="L1640" s="496"/>
    </row>
    <row r="1641" spans="1:12">
      <c r="B1641" s="1340" t="s">
        <v>647</v>
      </c>
      <c r="C1641" s="1341"/>
      <c r="D1641" s="1342"/>
      <c r="E1641" s="781"/>
      <c r="F1641" s="781"/>
      <c r="G1641" s="781"/>
      <c r="H1641" s="781"/>
      <c r="I1641" s="781"/>
      <c r="J1641" s="781"/>
      <c r="K1641" s="4">
        <f>K1605</f>
        <v>1</v>
      </c>
      <c r="L1641" s="496"/>
    </row>
    <row r="1642" spans="1:12" ht="36" hidden="1" customHeight="1"/>
    <row r="1643" spans="1:12" hidden="1"/>
    <row r="1644" spans="1:12">
      <c r="B1644" s="1159"/>
      <c r="C1644" s="1159"/>
      <c r="D1644" s="1178"/>
      <c r="E1644" s="15"/>
      <c r="F1644" s="15"/>
      <c r="G1644" s="15"/>
      <c r="H1644" s="15"/>
      <c r="I1644" s="15"/>
      <c r="J1644" s="15"/>
      <c r="K1644" s="1568">
        <f>(IF($E1778&lt;&gt;0,$K$2,IF($F1778&lt;&gt;0,$K$2,IF($G1778&lt;&gt;0,$K$2,IF($H1778&lt;&gt;0,$K$2,IF($I1778&lt;&gt;0,$K$2,IF($J1778&lt;&gt;0,$K$2,"")))))))</f>
        <v>1</v>
      </c>
      <c r="L1644" s="496"/>
    </row>
    <row r="1645" spans="1:12">
      <c r="B1645" s="1159"/>
      <c r="C1645" s="1179"/>
      <c r="D1645" s="1180"/>
      <c r="E1645" s="15"/>
      <c r="F1645" s="15"/>
      <c r="G1645" s="15"/>
      <c r="H1645" s="15"/>
      <c r="I1645" s="15"/>
      <c r="J1645" s="15"/>
      <c r="K1645" s="1568">
        <f>(IF($E1778&lt;&gt;0,$K$2,IF($F1778&lt;&gt;0,$K$2,IF($G1778&lt;&gt;0,$K$2,IF($H1778&lt;&gt;0,$K$2,IF($I1778&lt;&gt;0,$K$2,IF($J1778&lt;&gt;0,$K$2,"")))))))</f>
        <v>1</v>
      </c>
      <c r="L1645" s="496"/>
    </row>
    <row r="1646" spans="1:12">
      <c r="B1646" s="2188" t="str">
        <f>$B$7</f>
        <v>ОТЧЕТНИ ДАННИ ПО ЕБК ЗА ИЗПЪЛНЕНИЕТО НА БЮДЖЕТА</v>
      </c>
      <c r="C1646" s="2189"/>
      <c r="D1646" s="2189"/>
      <c r="E1646" s="1181"/>
      <c r="F1646" s="1181"/>
      <c r="G1646" s="1182"/>
      <c r="H1646" s="1182"/>
      <c r="I1646" s="1182"/>
      <c r="J1646" s="1182"/>
      <c r="K1646" s="1568">
        <f>(IF($E1778&lt;&gt;0,$K$2,IF($F1778&lt;&gt;0,$K$2,IF($G1778&lt;&gt;0,$K$2,IF($H1778&lt;&gt;0,$K$2,IF($I1778&lt;&gt;0,$K$2,IF($J1778&lt;&gt;0,$K$2,"")))))))</f>
        <v>1</v>
      </c>
      <c r="L1646" s="496"/>
    </row>
    <row r="1647" spans="1:12">
      <c r="B1647" s="779"/>
      <c r="C1647" s="1157"/>
      <c r="D1647" s="1183"/>
      <c r="E1647" s="1184" t="s">
        <v>750</v>
      </c>
      <c r="F1647" s="1184" t="s">
        <v>649</v>
      </c>
      <c r="G1647" s="780"/>
      <c r="H1647" s="1185" t="s">
        <v>1445</v>
      </c>
      <c r="I1647" s="1186"/>
      <c r="J1647" s="1187"/>
      <c r="K1647" s="1568">
        <f>(IF($E1778&lt;&gt;0,$K$2,IF($F1778&lt;&gt;0,$K$2,IF($G1778&lt;&gt;0,$K$2,IF($H1778&lt;&gt;0,$K$2,IF($I1778&lt;&gt;0,$K$2,IF($J1778&lt;&gt;0,$K$2,"")))))))</f>
        <v>1</v>
      </c>
      <c r="L1647" s="496"/>
    </row>
    <row r="1648" spans="1:12" ht="18.75">
      <c r="B1648" s="2190" t="str">
        <f>$B$9</f>
        <v>ОБЛАСТНА АДМИНИСТРАЦИЯ-ПЛЕВЕН</v>
      </c>
      <c r="C1648" s="2191"/>
      <c r="D1648" s="2192"/>
      <c r="E1648" s="1096">
        <f>$E$9</f>
        <v>42736</v>
      </c>
      <c r="F1648" s="1188">
        <f>$F$9</f>
        <v>43100</v>
      </c>
      <c r="G1648" s="780"/>
      <c r="H1648" s="780"/>
      <c r="I1648" s="780"/>
      <c r="J1648" s="780"/>
      <c r="K1648" s="1568">
        <f>(IF($E1778&lt;&gt;0,$K$2,IF($F1778&lt;&gt;0,$K$2,IF($G1778&lt;&gt;0,$K$2,IF($H1778&lt;&gt;0,$K$2,IF($I1778&lt;&gt;0,$K$2,IF($J1778&lt;&gt;0,$K$2,"")))))))</f>
        <v>1</v>
      </c>
      <c r="L1648" s="496"/>
    </row>
    <row r="1649" spans="1:12">
      <c r="B1649" s="1189" t="str">
        <f>$B$10</f>
        <v xml:space="preserve">                                                            (наименование на разпоредителя с бюджет)</v>
      </c>
      <c r="C1649" s="779"/>
      <c r="D1649" s="1160"/>
      <c r="E1649" s="1190"/>
      <c r="F1649" s="1190"/>
      <c r="G1649" s="780"/>
      <c r="H1649" s="780"/>
      <c r="I1649" s="780"/>
      <c r="J1649" s="780"/>
      <c r="K1649" s="1568">
        <f>(IF($E1778&lt;&gt;0,$K$2,IF($F1778&lt;&gt;0,$K$2,IF($G1778&lt;&gt;0,$K$2,IF($H1778&lt;&gt;0,$K$2,IF($I1778&lt;&gt;0,$K$2,IF($J1778&lt;&gt;0,$K$2,"")))))))</f>
        <v>1</v>
      </c>
      <c r="L1649" s="496"/>
    </row>
    <row r="1650" spans="1:12">
      <c r="B1650" s="1189"/>
      <c r="C1650" s="779"/>
      <c r="D1650" s="1160"/>
      <c r="E1650" s="1189"/>
      <c r="F1650" s="779"/>
      <c r="G1650" s="780"/>
      <c r="H1650" s="780"/>
      <c r="I1650" s="780"/>
      <c r="J1650" s="780"/>
      <c r="K1650" s="1568">
        <f>(IF($E1778&lt;&gt;0,$K$2,IF($F1778&lt;&gt;0,$K$2,IF($G1778&lt;&gt;0,$K$2,IF($H1778&lt;&gt;0,$K$2,IF($I1778&lt;&gt;0,$K$2,IF($J1778&lt;&gt;0,$K$2,"")))))))</f>
        <v>1</v>
      </c>
      <c r="L1650" s="496"/>
    </row>
    <row r="1651" spans="1:12" ht="19.5">
      <c r="B1651" s="2193" t="str">
        <f>$B$12</f>
        <v xml:space="preserve">Министерски съвет </v>
      </c>
      <c r="C1651" s="2194"/>
      <c r="D1651" s="2195"/>
      <c r="E1651" s="1191" t="s">
        <v>1328</v>
      </c>
      <c r="F1651" s="1952" t="str">
        <f>$F$12</f>
        <v>0300</v>
      </c>
      <c r="G1651" s="1192"/>
      <c r="H1651" s="780"/>
      <c r="I1651" s="780"/>
      <c r="J1651" s="780"/>
      <c r="K1651" s="1568">
        <f>(IF($E1778&lt;&gt;0,$K$2,IF($F1778&lt;&gt;0,$K$2,IF($G1778&lt;&gt;0,$K$2,IF($H1778&lt;&gt;0,$K$2,IF($I1778&lt;&gt;0,$K$2,IF($J1778&lt;&gt;0,$K$2,"")))))))</f>
        <v>1</v>
      </c>
      <c r="L1651" s="496"/>
    </row>
    <row r="1652" spans="1:12">
      <c r="B1652" s="1193" t="str">
        <f>$B$13</f>
        <v xml:space="preserve">                                             (наименование на първостепенния разпоредител с бюджет)</v>
      </c>
      <c r="C1652" s="779"/>
      <c r="D1652" s="1160"/>
      <c r="E1652" s="1194"/>
      <c r="F1652" s="1195"/>
      <c r="G1652" s="780"/>
      <c r="H1652" s="780"/>
      <c r="I1652" s="780"/>
      <c r="J1652" s="780"/>
      <c r="K1652" s="1568">
        <f>(IF($E1778&lt;&gt;0,$K$2,IF($F1778&lt;&gt;0,$K$2,IF($G1778&lt;&gt;0,$K$2,IF($H1778&lt;&gt;0,$K$2,IF($I1778&lt;&gt;0,$K$2,IF($J1778&lt;&gt;0,$K$2,"")))))))</f>
        <v>1</v>
      </c>
      <c r="L1652" s="496"/>
    </row>
    <row r="1653" spans="1:12" ht="19.5">
      <c r="B1653" s="1196"/>
      <c r="C1653" s="780"/>
      <c r="D1653" s="1197" t="s">
        <v>1456</v>
      </c>
      <c r="E1653" s="1198">
        <f>$E$15</f>
        <v>0</v>
      </c>
      <c r="F1653" s="1544" t="str">
        <f>$F$15</f>
        <v>БЮДЖЕТ</v>
      </c>
      <c r="G1653" s="780"/>
      <c r="H1653" s="1199"/>
      <c r="I1653" s="780"/>
      <c r="J1653" s="1199"/>
      <c r="K1653" s="1568">
        <f>(IF($E1778&lt;&gt;0,$K$2,IF($F1778&lt;&gt;0,$K$2,IF($G1778&lt;&gt;0,$K$2,IF($H1778&lt;&gt;0,$K$2,IF($I1778&lt;&gt;0,$K$2,IF($J1778&lt;&gt;0,$K$2,"")))))))</f>
        <v>1</v>
      </c>
      <c r="L1653" s="496"/>
    </row>
    <row r="1654" spans="1:12" ht="16.5" thickBot="1">
      <c r="B1654" s="779"/>
      <c r="C1654" s="1157"/>
      <c r="D1654" s="1183"/>
      <c r="E1654" s="1195"/>
      <c r="F1654" s="1200"/>
      <c r="G1654" s="1201"/>
      <c r="H1654" s="1201"/>
      <c r="I1654" s="1201"/>
      <c r="J1654" s="1202" t="s">
        <v>753</v>
      </c>
      <c r="K1654" s="1568">
        <f>(IF($E1778&lt;&gt;0,$K$2,IF($F1778&lt;&gt;0,$K$2,IF($G1778&lt;&gt;0,$K$2,IF($H1778&lt;&gt;0,$K$2,IF($I1778&lt;&gt;0,$K$2,IF($J1778&lt;&gt;0,$K$2,"")))))))</f>
        <v>1</v>
      </c>
      <c r="L1654" s="496"/>
    </row>
    <row r="1655" spans="1:12" ht="16.5">
      <c r="B1655" s="1203"/>
      <c r="C1655" s="1204"/>
      <c r="D1655" s="1205" t="s">
        <v>1043</v>
      </c>
      <c r="E1655" s="1206" t="s">
        <v>755</v>
      </c>
      <c r="F1655" s="477" t="s">
        <v>1343</v>
      </c>
      <c r="G1655" s="1207"/>
      <c r="H1655" s="1208"/>
      <c r="I1655" s="1207"/>
      <c r="J1655" s="1209"/>
      <c r="K1655" s="1568">
        <f>(IF($E1778&lt;&gt;0,$K$2,IF($F1778&lt;&gt;0,$K$2,IF($G1778&lt;&gt;0,$K$2,IF($H1778&lt;&gt;0,$K$2,IF($I1778&lt;&gt;0,$K$2,IF($J1778&lt;&gt;0,$K$2,"")))))))</f>
        <v>1</v>
      </c>
      <c r="L1655" s="496"/>
    </row>
    <row r="1656" spans="1:12" ht="56.1" customHeight="1">
      <c r="B1656" s="1210" t="s">
        <v>703</v>
      </c>
      <c r="C1656" s="1211" t="s">
        <v>757</v>
      </c>
      <c r="D1656" s="1212" t="s">
        <v>1044</v>
      </c>
      <c r="E1656" s="1213">
        <f>$C$3</f>
        <v>2017</v>
      </c>
      <c r="F1656" s="478" t="s">
        <v>1341</v>
      </c>
      <c r="G1656" s="1214" t="s">
        <v>1340</v>
      </c>
      <c r="H1656" s="1215" t="s">
        <v>1037</v>
      </c>
      <c r="I1656" s="1216" t="s">
        <v>1329</v>
      </c>
      <c r="J1656" s="1217" t="s">
        <v>1330</v>
      </c>
      <c r="K1656" s="1568">
        <f>(IF($E1778&lt;&gt;0,$K$2,IF($F1778&lt;&gt;0,$K$2,IF($G1778&lt;&gt;0,$K$2,IF($H1778&lt;&gt;0,$K$2,IF($I1778&lt;&gt;0,$K$2,IF($J1778&lt;&gt;0,$K$2,"")))))))</f>
        <v>1</v>
      </c>
      <c r="L1656" s="496"/>
    </row>
    <row r="1657" spans="1:12" ht="69" customHeight="1">
      <c r="B1657" s="1218"/>
      <c r="C1657" s="1219"/>
      <c r="D1657" s="1220" t="s">
        <v>502</v>
      </c>
      <c r="E1657" s="457" t="s">
        <v>347</v>
      </c>
      <c r="F1657" s="457" t="s">
        <v>348</v>
      </c>
      <c r="G1657" s="774" t="s">
        <v>1051</v>
      </c>
      <c r="H1657" s="775" t="s">
        <v>1052</v>
      </c>
      <c r="I1657" s="775" t="s">
        <v>1024</v>
      </c>
      <c r="J1657" s="776" t="s">
        <v>1311</v>
      </c>
      <c r="K1657" s="1568">
        <f>(IF($E1778&lt;&gt;0,$K$2,IF($F1778&lt;&gt;0,$K$2,IF($G1778&lt;&gt;0,$K$2,IF($H1778&lt;&gt;0,$K$2,IF($I1778&lt;&gt;0,$K$2,IF($J1778&lt;&gt;0,$K$2,"")))))))</f>
        <v>1</v>
      </c>
      <c r="L1657" s="496"/>
    </row>
    <row r="1658" spans="1:12">
      <c r="B1658" s="1221"/>
      <c r="C1658" s="2005">
        <v>0</v>
      </c>
      <c r="D1658" s="1564" t="s">
        <v>286</v>
      </c>
      <c r="E1658" s="387"/>
      <c r="F1658" s="777"/>
      <c r="G1658" s="1222"/>
      <c r="H1658" s="783"/>
      <c r="I1658" s="783"/>
      <c r="J1658" s="784"/>
      <c r="K1658" s="1568">
        <f>(IF($E1778&lt;&gt;0,$K$2,IF($F1778&lt;&gt;0,$K$2,IF($G1778&lt;&gt;0,$K$2,IF($H1778&lt;&gt;0,$K$2,IF($I1778&lt;&gt;0,$K$2,IF($J1778&lt;&gt;0,$K$2,"")))))))</f>
        <v>1</v>
      </c>
      <c r="L1658" s="496"/>
    </row>
    <row r="1659" spans="1:12">
      <c r="B1659" s="1223"/>
      <c r="C1659" s="2006">
        <f>VLOOKUP(D1660,EBK_DEIN2,2,FALSE)</f>
        <v>5532</v>
      </c>
      <c r="D1659" s="1565" t="s">
        <v>1294</v>
      </c>
      <c r="E1659" s="777"/>
      <c r="F1659" s="777"/>
      <c r="G1659" s="1224"/>
      <c r="H1659" s="785"/>
      <c r="I1659" s="785"/>
      <c r="J1659" s="786"/>
      <c r="K1659" s="1568">
        <f>(IF($E1778&lt;&gt;0,$K$2,IF($F1778&lt;&gt;0,$K$2,IF($G1778&lt;&gt;0,$K$2,IF($H1778&lt;&gt;0,$K$2,IF($I1778&lt;&gt;0,$K$2,IF($J1778&lt;&gt;0,$K$2,"")))))))</f>
        <v>1</v>
      </c>
      <c r="L1659" s="496"/>
    </row>
    <row r="1660" spans="1:12">
      <c r="B1660" s="1225"/>
      <c r="C1660" s="2007">
        <f>+C1659</f>
        <v>5532</v>
      </c>
      <c r="D1660" s="1563" t="s">
        <v>872</v>
      </c>
      <c r="E1660" s="777"/>
      <c r="F1660" s="777"/>
      <c r="G1660" s="1224"/>
      <c r="H1660" s="785"/>
      <c r="I1660" s="785"/>
      <c r="J1660" s="786"/>
      <c r="K1660" s="1568">
        <f>(IF($E1778&lt;&gt;0,$K$2,IF($F1778&lt;&gt;0,$K$2,IF($G1778&lt;&gt;0,$K$2,IF($H1778&lt;&gt;0,$K$2,IF($I1778&lt;&gt;0,$K$2,IF($J1778&lt;&gt;0,$K$2,"")))))))</f>
        <v>1</v>
      </c>
      <c r="L1660" s="496"/>
    </row>
    <row r="1661" spans="1:12">
      <c r="B1661" s="1226"/>
      <c r="C1661" s="1227"/>
      <c r="D1661" s="1228" t="s">
        <v>1045</v>
      </c>
      <c r="E1661" s="777"/>
      <c r="F1661" s="777"/>
      <c r="G1661" s="1229"/>
      <c r="H1661" s="787"/>
      <c r="I1661" s="787"/>
      <c r="J1661" s="788"/>
      <c r="K1661" s="1568">
        <f>(IF($E1778&lt;&gt;0,$K$2,IF($F1778&lt;&gt;0,$K$2,IF($G1778&lt;&gt;0,$K$2,IF($H1778&lt;&gt;0,$K$2,IF($I1778&lt;&gt;0,$K$2,IF($J1778&lt;&gt;0,$K$2,"")))))))</f>
        <v>1</v>
      </c>
      <c r="L1661" s="496"/>
    </row>
    <row r="1662" spans="1:12" hidden="1">
      <c r="B1662" s="1230">
        <v>100</v>
      </c>
      <c r="C1662" s="2204" t="s">
        <v>503</v>
      </c>
      <c r="D1662" s="2199"/>
      <c r="E1662" s="463">
        <f t="shared" ref="E1662:J1662" si="291">SUM(E1663:E1664)</f>
        <v>0</v>
      </c>
      <c r="F1662" s="464">
        <f t="shared" si="291"/>
        <v>0</v>
      </c>
      <c r="G1662" s="578">
        <f t="shared" si="291"/>
        <v>0</v>
      </c>
      <c r="H1662" s="579">
        <f t="shared" si="291"/>
        <v>0</v>
      </c>
      <c r="I1662" s="579">
        <f t="shared" si="291"/>
        <v>0</v>
      </c>
      <c r="J1662" s="580">
        <f t="shared" si="291"/>
        <v>0</v>
      </c>
      <c r="K1662" s="1566" t="str">
        <f>(IF($E1662&lt;&gt;0,$K$2,IF($F1662&lt;&gt;0,$K$2,IF($G1662&lt;&gt;0,$K$2,IF($H1662&lt;&gt;0,$K$2,IF($I1662&lt;&gt;0,$K$2,IF($J1662&lt;&gt;0,$K$2,"")))))))</f>
        <v/>
      </c>
      <c r="L1662" s="497"/>
    </row>
    <row r="1663" spans="1:12" hidden="1">
      <c r="B1663" s="1231"/>
      <c r="C1663" s="1232">
        <v>101</v>
      </c>
      <c r="D1663" s="1233" t="s">
        <v>504</v>
      </c>
      <c r="E1663" s="622"/>
      <c r="F1663" s="631">
        <f>G1663+H1663+I1663+J1663</f>
        <v>0</v>
      </c>
      <c r="G1663" s="545"/>
      <c r="H1663" s="546"/>
      <c r="I1663" s="546"/>
      <c r="J1663" s="547"/>
      <c r="K1663" s="1566" t="str">
        <f t="shared" ref="K1663:K1730" si="292">(IF($E1663&lt;&gt;0,$K$2,IF($F1663&lt;&gt;0,$K$2,IF($G1663&lt;&gt;0,$K$2,IF($H1663&lt;&gt;0,$K$2,IF($I1663&lt;&gt;0,$K$2,IF($J1663&lt;&gt;0,$K$2,"")))))))</f>
        <v/>
      </c>
      <c r="L1663" s="497"/>
    </row>
    <row r="1664" spans="1:12" ht="36" hidden="1" customHeight="1">
      <c r="A1664" s="306"/>
      <c r="B1664" s="1231"/>
      <c r="C1664" s="1234">
        <v>102</v>
      </c>
      <c r="D1664" s="1235" t="s">
        <v>505</v>
      </c>
      <c r="E1664" s="628"/>
      <c r="F1664" s="632">
        <f>G1664+H1664+I1664+J1664</f>
        <v>0</v>
      </c>
      <c r="G1664" s="557"/>
      <c r="H1664" s="558"/>
      <c r="I1664" s="558"/>
      <c r="J1664" s="559"/>
      <c r="K1664" s="1566" t="str">
        <f t="shared" si="292"/>
        <v/>
      </c>
      <c r="L1664" s="497"/>
    </row>
    <row r="1665" spans="1:12">
      <c r="A1665" s="306"/>
      <c r="B1665" s="1230">
        <v>200</v>
      </c>
      <c r="C1665" s="2202" t="s">
        <v>506</v>
      </c>
      <c r="D1665" s="2202"/>
      <c r="E1665" s="463">
        <f t="shared" ref="E1665:J1665" si="293">SUM(E1666:E1670)</f>
        <v>57872</v>
      </c>
      <c r="F1665" s="464">
        <f t="shared" si="293"/>
        <v>47542</v>
      </c>
      <c r="G1665" s="578">
        <f t="shared" si="293"/>
        <v>37387</v>
      </c>
      <c r="H1665" s="579">
        <f t="shared" si="293"/>
        <v>0</v>
      </c>
      <c r="I1665" s="579">
        <f t="shared" si="293"/>
        <v>0</v>
      </c>
      <c r="J1665" s="580">
        <f t="shared" si="293"/>
        <v>10155</v>
      </c>
      <c r="K1665" s="1566">
        <f t="shared" si="292"/>
        <v>1</v>
      </c>
      <c r="L1665" s="497"/>
    </row>
    <row r="1666" spans="1:12">
      <c r="A1666" s="306"/>
      <c r="B1666" s="1236"/>
      <c r="C1666" s="1232">
        <v>201</v>
      </c>
      <c r="D1666" s="1233" t="s">
        <v>507</v>
      </c>
      <c r="E1666" s="622">
        <v>57872</v>
      </c>
      <c r="F1666" s="631">
        <f>G1666+H1666+I1666+J1666</f>
        <v>47079</v>
      </c>
      <c r="G1666" s="545">
        <v>36924</v>
      </c>
      <c r="H1666" s="546">
        <v>0</v>
      </c>
      <c r="I1666" s="546">
        <v>0</v>
      </c>
      <c r="J1666" s="547">
        <v>10155</v>
      </c>
      <c r="K1666" s="1566">
        <f t="shared" si="292"/>
        <v>1</v>
      </c>
      <c r="L1666" s="497"/>
    </row>
    <row r="1667" spans="1:12" hidden="1">
      <c r="A1667" s="306"/>
      <c r="B1667" s="1237"/>
      <c r="C1667" s="1238">
        <v>202</v>
      </c>
      <c r="D1667" s="1239" t="s">
        <v>508</v>
      </c>
      <c r="E1667" s="624"/>
      <c r="F1667" s="633">
        <f>G1667+H1667+I1667+J1667</f>
        <v>0</v>
      </c>
      <c r="G1667" s="548"/>
      <c r="H1667" s="549"/>
      <c r="I1667" s="549"/>
      <c r="J1667" s="550"/>
      <c r="K1667" s="1566" t="str">
        <f t="shared" si="292"/>
        <v/>
      </c>
      <c r="L1667" s="497"/>
    </row>
    <row r="1668" spans="1:12" ht="31.5" hidden="1">
      <c r="A1668" s="306"/>
      <c r="B1668" s="1240"/>
      <c r="C1668" s="1238">
        <v>205</v>
      </c>
      <c r="D1668" s="1239" t="s">
        <v>905</v>
      </c>
      <c r="E1668" s="624"/>
      <c r="F1668" s="633">
        <f>G1668+H1668+I1668+J1668</f>
        <v>0</v>
      </c>
      <c r="G1668" s="548"/>
      <c r="H1668" s="549"/>
      <c r="I1668" s="549"/>
      <c r="J1668" s="550"/>
      <c r="K1668" s="1566" t="str">
        <f t="shared" si="292"/>
        <v/>
      </c>
      <c r="L1668" s="497"/>
    </row>
    <row r="1669" spans="1:12" hidden="1">
      <c r="A1669" s="306"/>
      <c r="B1669" s="1240"/>
      <c r="C1669" s="1238">
        <v>208</v>
      </c>
      <c r="D1669" s="1241" t="s">
        <v>906</v>
      </c>
      <c r="E1669" s="624"/>
      <c r="F1669" s="633">
        <f>G1669+H1669+I1669+J1669</f>
        <v>0</v>
      </c>
      <c r="G1669" s="548"/>
      <c r="H1669" s="549"/>
      <c r="I1669" s="549"/>
      <c r="J1669" s="550"/>
      <c r="K1669" s="1566" t="str">
        <f t="shared" si="292"/>
        <v/>
      </c>
      <c r="L1669" s="497"/>
    </row>
    <row r="1670" spans="1:12">
      <c r="A1670" s="5"/>
      <c r="B1670" s="1236"/>
      <c r="C1670" s="1234">
        <v>209</v>
      </c>
      <c r="D1670" s="1242" t="s">
        <v>907</v>
      </c>
      <c r="E1670" s="628"/>
      <c r="F1670" s="632">
        <f>G1670+H1670+I1670+J1670</f>
        <v>463</v>
      </c>
      <c r="G1670" s="557">
        <v>463</v>
      </c>
      <c r="H1670" s="558">
        <v>0</v>
      </c>
      <c r="I1670" s="558">
        <v>0</v>
      </c>
      <c r="J1670" s="559">
        <v>0</v>
      </c>
      <c r="K1670" s="1566">
        <f t="shared" si="292"/>
        <v>1</v>
      </c>
      <c r="L1670" s="497"/>
    </row>
    <row r="1671" spans="1:12">
      <c r="A1671" s="306"/>
      <c r="B1671" s="1230">
        <v>500</v>
      </c>
      <c r="C1671" s="2205" t="s">
        <v>908</v>
      </c>
      <c r="D1671" s="2205"/>
      <c r="E1671" s="463">
        <f t="shared" ref="E1671:J1671" si="294">SUM(E1672:E1678)</f>
        <v>10380</v>
      </c>
      <c r="F1671" s="464">
        <f t="shared" si="294"/>
        <v>8843</v>
      </c>
      <c r="G1671" s="578">
        <f t="shared" si="294"/>
        <v>0</v>
      </c>
      <c r="H1671" s="579">
        <f t="shared" si="294"/>
        <v>0</v>
      </c>
      <c r="I1671" s="579">
        <f t="shared" si="294"/>
        <v>0</v>
      </c>
      <c r="J1671" s="580">
        <f t="shared" si="294"/>
        <v>8843</v>
      </c>
      <c r="K1671" s="1566">
        <f t="shared" si="292"/>
        <v>1</v>
      </c>
      <c r="L1671" s="497"/>
    </row>
    <row r="1672" spans="1:12" ht="31.5">
      <c r="A1672" s="5"/>
      <c r="B1672" s="1236"/>
      <c r="C1672" s="1243">
        <v>551</v>
      </c>
      <c r="D1672" s="1244" t="s">
        <v>909</v>
      </c>
      <c r="E1672" s="622">
        <v>6357</v>
      </c>
      <c r="F1672" s="631">
        <f t="shared" ref="F1672:F1679" si="295">G1672+H1672+I1672+J1672</f>
        <v>5570</v>
      </c>
      <c r="G1672" s="1527">
        <v>0</v>
      </c>
      <c r="H1672" s="1528">
        <v>0</v>
      </c>
      <c r="I1672" s="1528">
        <v>0</v>
      </c>
      <c r="J1672" s="547">
        <v>5570</v>
      </c>
      <c r="K1672" s="1566">
        <f t="shared" si="292"/>
        <v>1</v>
      </c>
      <c r="L1672" s="497"/>
    </row>
    <row r="1673" spans="1:12" hidden="1">
      <c r="A1673" s="306"/>
      <c r="B1673" s="1236"/>
      <c r="C1673" s="1245">
        <f>C1672+1</f>
        <v>552</v>
      </c>
      <c r="D1673" s="1246" t="s">
        <v>910</v>
      </c>
      <c r="E1673" s="624"/>
      <c r="F1673" s="633">
        <f t="shared" si="295"/>
        <v>0</v>
      </c>
      <c r="G1673" s="1529">
        <v>0</v>
      </c>
      <c r="H1673" s="1530">
        <v>0</v>
      </c>
      <c r="I1673" s="1530">
        <v>0</v>
      </c>
      <c r="J1673" s="550"/>
      <c r="K1673" s="1566" t="str">
        <f t="shared" si="292"/>
        <v/>
      </c>
      <c r="L1673" s="497"/>
    </row>
    <row r="1674" spans="1:12" hidden="1">
      <c r="A1674" s="415"/>
      <c r="B1674" s="1247"/>
      <c r="C1674" s="1245">
        <v>558</v>
      </c>
      <c r="D1674" s="1248" t="s">
        <v>1470</v>
      </c>
      <c r="E1674" s="624"/>
      <c r="F1674" s="633">
        <f>G1674+H1674+I1674+J1674</f>
        <v>0</v>
      </c>
      <c r="G1674" s="1529">
        <v>0</v>
      </c>
      <c r="H1674" s="1530">
        <v>0</v>
      </c>
      <c r="I1674" s="1530">
        <v>0</v>
      </c>
      <c r="J1674" s="753">
        <v>0</v>
      </c>
      <c r="K1674" s="1566" t="str">
        <f t="shared" si="292"/>
        <v/>
      </c>
      <c r="L1674" s="497"/>
    </row>
    <row r="1675" spans="1:12">
      <c r="A1675" s="5"/>
      <c r="B1675" s="1247"/>
      <c r="C1675" s="1245">
        <v>560</v>
      </c>
      <c r="D1675" s="1248" t="s">
        <v>911</v>
      </c>
      <c r="E1675" s="624">
        <v>2785</v>
      </c>
      <c r="F1675" s="633">
        <f t="shared" si="295"/>
        <v>2332</v>
      </c>
      <c r="G1675" s="1529">
        <v>0</v>
      </c>
      <c r="H1675" s="1530">
        <v>0</v>
      </c>
      <c r="I1675" s="1530">
        <v>0</v>
      </c>
      <c r="J1675" s="550">
        <v>2332</v>
      </c>
      <c r="K1675" s="1566">
        <f t="shared" si="292"/>
        <v>1</v>
      </c>
      <c r="L1675" s="497"/>
    </row>
    <row r="1676" spans="1:12">
      <c r="A1676" s="5"/>
      <c r="B1676" s="1247"/>
      <c r="C1676" s="1245">
        <v>580</v>
      </c>
      <c r="D1676" s="1246" t="s">
        <v>912</v>
      </c>
      <c r="E1676" s="624">
        <v>1238</v>
      </c>
      <c r="F1676" s="633">
        <f t="shared" si="295"/>
        <v>941</v>
      </c>
      <c r="G1676" s="1529">
        <v>0</v>
      </c>
      <c r="H1676" s="1530">
        <v>0</v>
      </c>
      <c r="I1676" s="1530">
        <v>0</v>
      </c>
      <c r="J1676" s="550">
        <v>941</v>
      </c>
      <c r="K1676" s="1566">
        <f t="shared" si="292"/>
        <v>1</v>
      </c>
      <c r="L1676" s="497"/>
    </row>
    <row r="1677" spans="1:12" ht="31.5" hidden="1">
      <c r="A1677" s="5"/>
      <c r="B1677" s="1236"/>
      <c r="C1677" s="1238">
        <v>588</v>
      </c>
      <c r="D1677" s="1241" t="s">
        <v>1474</v>
      </c>
      <c r="E1677" s="624"/>
      <c r="F1677" s="633">
        <f>G1677+H1677+I1677+J1677</f>
        <v>0</v>
      </c>
      <c r="G1677" s="1529">
        <v>0</v>
      </c>
      <c r="H1677" s="1530">
        <v>0</v>
      </c>
      <c r="I1677" s="1530">
        <v>0</v>
      </c>
      <c r="J1677" s="753">
        <v>0</v>
      </c>
      <c r="K1677" s="1566" t="str">
        <f t="shared" si="292"/>
        <v/>
      </c>
      <c r="L1677" s="497"/>
    </row>
    <row r="1678" spans="1:12" ht="31.5" hidden="1">
      <c r="A1678" s="8">
        <v>5</v>
      </c>
      <c r="B1678" s="1236"/>
      <c r="C1678" s="1249">
        <v>590</v>
      </c>
      <c r="D1678" s="1250" t="s">
        <v>913</v>
      </c>
      <c r="E1678" s="628"/>
      <c r="F1678" s="632">
        <f t="shared" si="295"/>
        <v>0</v>
      </c>
      <c r="G1678" s="557"/>
      <c r="H1678" s="558"/>
      <c r="I1678" s="558"/>
      <c r="J1678" s="559"/>
      <c r="K1678" s="1566" t="str">
        <f t="shared" si="292"/>
        <v/>
      </c>
      <c r="L1678" s="497"/>
    </row>
    <row r="1679" spans="1:12" hidden="1">
      <c r="A1679" s="9">
        <v>10</v>
      </c>
      <c r="B1679" s="1230">
        <v>800</v>
      </c>
      <c r="C1679" s="2200" t="s">
        <v>1046</v>
      </c>
      <c r="D1679" s="2201"/>
      <c r="E1679" s="1547"/>
      <c r="F1679" s="466">
        <f t="shared" si="295"/>
        <v>0</v>
      </c>
      <c r="G1679" s="1344"/>
      <c r="H1679" s="1345"/>
      <c r="I1679" s="1345"/>
      <c r="J1679" s="1346"/>
      <c r="K1679" s="1566" t="str">
        <f t="shared" si="292"/>
        <v/>
      </c>
      <c r="L1679" s="497"/>
    </row>
    <row r="1680" spans="1:12" hidden="1">
      <c r="A1680" s="9">
        <v>15</v>
      </c>
      <c r="B1680" s="1230">
        <v>1000</v>
      </c>
      <c r="C1680" s="2202" t="s">
        <v>915</v>
      </c>
      <c r="D1680" s="2202"/>
      <c r="E1680" s="465">
        <f t="shared" ref="E1680:J1680" si="296">SUM(E1681:E1697)</f>
        <v>0</v>
      </c>
      <c r="F1680" s="466">
        <f t="shared" si="296"/>
        <v>0</v>
      </c>
      <c r="G1680" s="578">
        <f t="shared" si="296"/>
        <v>0</v>
      </c>
      <c r="H1680" s="579">
        <f t="shared" si="296"/>
        <v>0</v>
      </c>
      <c r="I1680" s="579">
        <f t="shared" si="296"/>
        <v>0</v>
      </c>
      <c r="J1680" s="580">
        <f t="shared" si="296"/>
        <v>0</v>
      </c>
      <c r="K1680" s="1566" t="str">
        <f t="shared" si="292"/>
        <v/>
      </c>
      <c r="L1680" s="497"/>
    </row>
    <row r="1681" spans="1:12" hidden="1">
      <c r="A1681" s="8">
        <v>35</v>
      </c>
      <c r="B1681" s="1237"/>
      <c r="C1681" s="1232">
        <v>1011</v>
      </c>
      <c r="D1681" s="1251" t="s">
        <v>916</v>
      </c>
      <c r="E1681" s="622"/>
      <c r="F1681" s="631">
        <f t="shared" ref="F1681:F1697" si="297">G1681+H1681+I1681+J1681</f>
        <v>0</v>
      </c>
      <c r="G1681" s="545"/>
      <c r="H1681" s="546"/>
      <c r="I1681" s="546"/>
      <c r="J1681" s="547"/>
      <c r="K1681" s="1566" t="str">
        <f t="shared" si="292"/>
        <v/>
      </c>
      <c r="L1681" s="497"/>
    </row>
    <row r="1682" spans="1:12" hidden="1">
      <c r="A1682" s="9">
        <v>40</v>
      </c>
      <c r="B1682" s="1237"/>
      <c r="C1682" s="1238">
        <v>1012</v>
      </c>
      <c r="D1682" s="1239" t="s">
        <v>917</v>
      </c>
      <c r="E1682" s="624"/>
      <c r="F1682" s="633">
        <f t="shared" si="297"/>
        <v>0</v>
      </c>
      <c r="G1682" s="548"/>
      <c r="H1682" s="549"/>
      <c r="I1682" s="549"/>
      <c r="J1682" s="550"/>
      <c r="K1682" s="1566" t="str">
        <f t="shared" si="292"/>
        <v/>
      </c>
      <c r="L1682" s="497"/>
    </row>
    <row r="1683" spans="1:12" hidden="1">
      <c r="A1683" s="9">
        <v>45</v>
      </c>
      <c r="B1683" s="1237"/>
      <c r="C1683" s="1238">
        <v>1013</v>
      </c>
      <c r="D1683" s="1239" t="s">
        <v>918</v>
      </c>
      <c r="E1683" s="624"/>
      <c r="F1683" s="633">
        <f t="shared" si="297"/>
        <v>0</v>
      </c>
      <c r="G1683" s="548"/>
      <c r="H1683" s="549"/>
      <c r="I1683" s="549"/>
      <c r="J1683" s="550"/>
      <c r="K1683" s="1566" t="str">
        <f t="shared" si="292"/>
        <v/>
      </c>
      <c r="L1683" s="497"/>
    </row>
    <row r="1684" spans="1:12" hidden="1">
      <c r="A1684" s="9">
        <v>50</v>
      </c>
      <c r="B1684" s="1237"/>
      <c r="C1684" s="1238">
        <v>1014</v>
      </c>
      <c r="D1684" s="1239" t="s">
        <v>919</v>
      </c>
      <c r="E1684" s="624"/>
      <c r="F1684" s="633">
        <f t="shared" si="297"/>
        <v>0</v>
      </c>
      <c r="G1684" s="548"/>
      <c r="H1684" s="549"/>
      <c r="I1684" s="549"/>
      <c r="J1684" s="550"/>
      <c r="K1684" s="1566" t="str">
        <f t="shared" si="292"/>
        <v/>
      </c>
      <c r="L1684" s="497"/>
    </row>
    <row r="1685" spans="1:12" hidden="1">
      <c r="A1685" s="9">
        <v>55</v>
      </c>
      <c r="B1685" s="1237"/>
      <c r="C1685" s="1238">
        <v>1015</v>
      </c>
      <c r="D1685" s="1239" t="s">
        <v>920</v>
      </c>
      <c r="E1685" s="624"/>
      <c r="F1685" s="633">
        <f t="shared" si="297"/>
        <v>0</v>
      </c>
      <c r="G1685" s="548"/>
      <c r="H1685" s="549"/>
      <c r="I1685" s="549"/>
      <c r="J1685" s="550"/>
      <c r="K1685" s="1566" t="str">
        <f t="shared" si="292"/>
        <v/>
      </c>
      <c r="L1685" s="497"/>
    </row>
    <row r="1686" spans="1:12" hidden="1">
      <c r="A1686" s="9">
        <v>60</v>
      </c>
      <c r="B1686" s="1237"/>
      <c r="C1686" s="1252">
        <v>1016</v>
      </c>
      <c r="D1686" s="1253" t="s">
        <v>921</v>
      </c>
      <c r="E1686" s="626"/>
      <c r="F1686" s="634">
        <f t="shared" si="297"/>
        <v>0</v>
      </c>
      <c r="G1686" s="612"/>
      <c r="H1686" s="613"/>
      <c r="I1686" s="613"/>
      <c r="J1686" s="614"/>
      <c r="K1686" s="1566" t="str">
        <f t="shared" si="292"/>
        <v/>
      </c>
      <c r="L1686" s="497"/>
    </row>
    <row r="1687" spans="1:12" hidden="1">
      <c r="A1687" s="8">
        <v>65</v>
      </c>
      <c r="B1687" s="1231"/>
      <c r="C1687" s="1254">
        <v>1020</v>
      </c>
      <c r="D1687" s="1255" t="s">
        <v>922</v>
      </c>
      <c r="E1687" s="1548"/>
      <c r="F1687" s="636">
        <f t="shared" si="297"/>
        <v>0</v>
      </c>
      <c r="G1687" s="554"/>
      <c r="H1687" s="555"/>
      <c r="I1687" s="555"/>
      <c r="J1687" s="556"/>
      <c r="K1687" s="1566" t="str">
        <f t="shared" si="292"/>
        <v/>
      </c>
      <c r="L1687" s="497"/>
    </row>
    <row r="1688" spans="1:12" hidden="1">
      <c r="A1688" s="9">
        <v>70</v>
      </c>
      <c r="B1688" s="1237"/>
      <c r="C1688" s="1256">
        <v>1030</v>
      </c>
      <c r="D1688" s="1257" t="s">
        <v>923</v>
      </c>
      <c r="E1688" s="1549"/>
      <c r="F1688" s="638">
        <f t="shared" si="297"/>
        <v>0</v>
      </c>
      <c r="G1688" s="551"/>
      <c r="H1688" s="552"/>
      <c r="I1688" s="552"/>
      <c r="J1688" s="553"/>
      <c r="K1688" s="1566" t="str">
        <f t="shared" si="292"/>
        <v/>
      </c>
      <c r="L1688" s="497"/>
    </row>
    <row r="1689" spans="1:12" hidden="1">
      <c r="A1689" s="9">
        <v>75</v>
      </c>
      <c r="B1689" s="1237"/>
      <c r="C1689" s="1254">
        <v>1051</v>
      </c>
      <c r="D1689" s="1258" t="s">
        <v>924</v>
      </c>
      <c r="E1689" s="1548"/>
      <c r="F1689" s="636">
        <f t="shared" si="297"/>
        <v>0</v>
      </c>
      <c r="G1689" s="554"/>
      <c r="H1689" s="555"/>
      <c r="I1689" s="555"/>
      <c r="J1689" s="556"/>
      <c r="K1689" s="1566" t="str">
        <f t="shared" si="292"/>
        <v/>
      </c>
      <c r="L1689" s="497"/>
    </row>
    <row r="1690" spans="1:12" hidden="1">
      <c r="A1690" s="9">
        <v>80</v>
      </c>
      <c r="B1690" s="1237"/>
      <c r="C1690" s="1238">
        <v>1052</v>
      </c>
      <c r="D1690" s="1239" t="s">
        <v>925</v>
      </c>
      <c r="E1690" s="624"/>
      <c r="F1690" s="633">
        <f t="shared" si="297"/>
        <v>0</v>
      </c>
      <c r="G1690" s="548"/>
      <c r="H1690" s="549"/>
      <c r="I1690" s="549"/>
      <c r="J1690" s="550"/>
      <c r="K1690" s="1566" t="str">
        <f t="shared" si="292"/>
        <v/>
      </c>
      <c r="L1690" s="497"/>
    </row>
    <row r="1691" spans="1:12" hidden="1">
      <c r="A1691" s="9">
        <v>80</v>
      </c>
      <c r="B1691" s="1237"/>
      <c r="C1691" s="1256">
        <v>1053</v>
      </c>
      <c r="D1691" s="1257" t="s">
        <v>1347</v>
      </c>
      <c r="E1691" s="1549"/>
      <c r="F1691" s="638">
        <f t="shared" si="297"/>
        <v>0</v>
      </c>
      <c r="G1691" s="551"/>
      <c r="H1691" s="552"/>
      <c r="I1691" s="552"/>
      <c r="J1691" s="553"/>
      <c r="K1691" s="1566" t="str">
        <f t="shared" si="292"/>
        <v/>
      </c>
      <c r="L1691" s="497"/>
    </row>
    <row r="1692" spans="1:12" hidden="1">
      <c r="A1692" s="9">
        <v>85</v>
      </c>
      <c r="B1692" s="1237"/>
      <c r="C1692" s="1254">
        <v>1062</v>
      </c>
      <c r="D1692" s="1255" t="s">
        <v>926</v>
      </c>
      <c r="E1692" s="1548"/>
      <c r="F1692" s="636">
        <f t="shared" si="297"/>
        <v>0</v>
      </c>
      <c r="G1692" s="554"/>
      <c r="H1692" s="555"/>
      <c r="I1692" s="555"/>
      <c r="J1692" s="556"/>
      <c r="K1692" s="1566" t="str">
        <f t="shared" si="292"/>
        <v/>
      </c>
      <c r="L1692" s="497"/>
    </row>
    <row r="1693" spans="1:12" hidden="1">
      <c r="A1693" s="9">
        <v>90</v>
      </c>
      <c r="B1693" s="1237"/>
      <c r="C1693" s="1256">
        <v>1063</v>
      </c>
      <c r="D1693" s="1259" t="s">
        <v>1304</v>
      </c>
      <c r="E1693" s="1549"/>
      <c r="F1693" s="638">
        <f t="shared" si="297"/>
        <v>0</v>
      </c>
      <c r="G1693" s="551"/>
      <c r="H1693" s="552"/>
      <c r="I1693" s="552"/>
      <c r="J1693" s="553"/>
      <c r="K1693" s="1566" t="str">
        <f t="shared" si="292"/>
        <v/>
      </c>
      <c r="L1693" s="497"/>
    </row>
    <row r="1694" spans="1:12" hidden="1">
      <c r="A1694" s="9">
        <v>90</v>
      </c>
      <c r="B1694" s="1237"/>
      <c r="C1694" s="1260">
        <v>1069</v>
      </c>
      <c r="D1694" s="1261" t="s">
        <v>927</v>
      </c>
      <c r="E1694" s="1550"/>
      <c r="F1694" s="640">
        <f t="shared" si="297"/>
        <v>0</v>
      </c>
      <c r="G1694" s="737"/>
      <c r="H1694" s="738"/>
      <c r="I1694" s="738"/>
      <c r="J1694" s="702"/>
      <c r="K1694" s="1566" t="str">
        <f t="shared" si="292"/>
        <v/>
      </c>
      <c r="L1694" s="497"/>
    </row>
    <row r="1695" spans="1:12" hidden="1">
      <c r="A1695" s="8">
        <v>115</v>
      </c>
      <c r="B1695" s="1231"/>
      <c r="C1695" s="1254">
        <v>1091</v>
      </c>
      <c r="D1695" s="1258" t="s">
        <v>1348</v>
      </c>
      <c r="E1695" s="1548"/>
      <c r="F1695" s="636">
        <f t="shared" si="297"/>
        <v>0</v>
      </c>
      <c r="G1695" s="554"/>
      <c r="H1695" s="555"/>
      <c r="I1695" s="555"/>
      <c r="J1695" s="556"/>
      <c r="K1695" s="1566" t="str">
        <f t="shared" si="292"/>
        <v/>
      </c>
      <c r="L1695" s="497"/>
    </row>
    <row r="1696" spans="1:12" hidden="1">
      <c r="A1696" s="8">
        <v>125</v>
      </c>
      <c r="B1696" s="1237"/>
      <c r="C1696" s="1238">
        <v>1092</v>
      </c>
      <c r="D1696" s="1239" t="s">
        <v>1110</v>
      </c>
      <c r="E1696" s="624"/>
      <c r="F1696" s="633">
        <f t="shared" si="297"/>
        <v>0</v>
      </c>
      <c r="G1696" s="548"/>
      <c r="H1696" s="549"/>
      <c r="I1696" s="549"/>
      <c r="J1696" s="550"/>
      <c r="K1696" s="1566" t="str">
        <f t="shared" si="292"/>
        <v/>
      </c>
      <c r="L1696" s="497"/>
    </row>
    <row r="1697" spans="1:12" hidden="1">
      <c r="A1697" s="9">
        <v>130</v>
      </c>
      <c r="B1697" s="1237"/>
      <c r="C1697" s="1234">
        <v>1098</v>
      </c>
      <c r="D1697" s="1262" t="s">
        <v>928</v>
      </c>
      <c r="E1697" s="628"/>
      <c r="F1697" s="632">
        <f t="shared" si="297"/>
        <v>0</v>
      </c>
      <c r="G1697" s="557"/>
      <c r="H1697" s="558"/>
      <c r="I1697" s="558"/>
      <c r="J1697" s="559"/>
      <c r="K1697" s="1566" t="str">
        <f t="shared" si="292"/>
        <v/>
      </c>
      <c r="L1697" s="497"/>
    </row>
    <row r="1698" spans="1:12" hidden="1">
      <c r="A1698" s="9">
        <v>135</v>
      </c>
      <c r="B1698" s="1230">
        <v>1900</v>
      </c>
      <c r="C1698" s="2196" t="s">
        <v>580</v>
      </c>
      <c r="D1698" s="2196"/>
      <c r="E1698" s="465">
        <f t="shared" ref="E1698:J1698" si="298">SUM(E1699:E1701)</f>
        <v>0</v>
      </c>
      <c r="F1698" s="466">
        <f t="shared" si="298"/>
        <v>0</v>
      </c>
      <c r="G1698" s="578">
        <f t="shared" si="298"/>
        <v>0</v>
      </c>
      <c r="H1698" s="579">
        <f t="shared" si="298"/>
        <v>0</v>
      </c>
      <c r="I1698" s="579">
        <f t="shared" si="298"/>
        <v>0</v>
      </c>
      <c r="J1698" s="580">
        <f t="shared" si="298"/>
        <v>0</v>
      </c>
      <c r="K1698" s="1566" t="str">
        <f t="shared" si="292"/>
        <v/>
      </c>
      <c r="L1698" s="497"/>
    </row>
    <row r="1699" spans="1:12" ht="31.5" hidden="1">
      <c r="A1699" s="9">
        <v>140</v>
      </c>
      <c r="B1699" s="1237"/>
      <c r="C1699" s="1232">
        <v>1901</v>
      </c>
      <c r="D1699" s="1263" t="s">
        <v>581</v>
      </c>
      <c r="E1699" s="622"/>
      <c r="F1699" s="631">
        <f>G1699+H1699+I1699+J1699</f>
        <v>0</v>
      </c>
      <c r="G1699" s="545"/>
      <c r="H1699" s="546"/>
      <c r="I1699" s="546"/>
      <c r="J1699" s="547"/>
      <c r="K1699" s="1566" t="str">
        <f t="shared" si="292"/>
        <v/>
      </c>
      <c r="L1699" s="497"/>
    </row>
    <row r="1700" spans="1:12" ht="31.5" hidden="1">
      <c r="A1700" s="9">
        <v>145</v>
      </c>
      <c r="B1700" s="1264"/>
      <c r="C1700" s="1238">
        <v>1981</v>
      </c>
      <c r="D1700" s="1265" t="s">
        <v>582</v>
      </c>
      <c r="E1700" s="624"/>
      <c r="F1700" s="633">
        <f>G1700+H1700+I1700+J1700</f>
        <v>0</v>
      </c>
      <c r="G1700" s="548"/>
      <c r="H1700" s="549"/>
      <c r="I1700" s="549"/>
      <c r="J1700" s="550"/>
      <c r="K1700" s="1566" t="str">
        <f t="shared" si="292"/>
        <v/>
      </c>
      <c r="L1700" s="497"/>
    </row>
    <row r="1701" spans="1:12" ht="31.5" hidden="1">
      <c r="A1701" s="9">
        <v>150</v>
      </c>
      <c r="B1701" s="1237"/>
      <c r="C1701" s="1234">
        <v>1991</v>
      </c>
      <c r="D1701" s="1266" t="s">
        <v>583</v>
      </c>
      <c r="E1701" s="628"/>
      <c r="F1701" s="632">
        <f>G1701+H1701+I1701+J1701</f>
        <v>0</v>
      </c>
      <c r="G1701" s="557"/>
      <c r="H1701" s="558"/>
      <c r="I1701" s="558"/>
      <c r="J1701" s="559"/>
      <c r="K1701" s="1566" t="str">
        <f t="shared" si="292"/>
        <v/>
      </c>
      <c r="L1701" s="497"/>
    </row>
    <row r="1702" spans="1:12" hidden="1">
      <c r="A1702" s="9">
        <v>155</v>
      </c>
      <c r="B1702" s="1230">
        <v>2100</v>
      </c>
      <c r="C1702" s="2196" t="s">
        <v>1094</v>
      </c>
      <c r="D1702" s="2196"/>
      <c r="E1702" s="465">
        <f t="shared" ref="E1702:J1702" si="299">SUM(E1703:E1707)</f>
        <v>0</v>
      </c>
      <c r="F1702" s="466">
        <f t="shared" si="299"/>
        <v>0</v>
      </c>
      <c r="G1702" s="578">
        <f t="shared" si="299"/>
        <v>0</v>
      </c>
      <c r="H1702" s="579">
        <f t="shared" si="299"/>
        <v>0</v>
      </c>
      <c r="I1702" s="579">
        <f t="shared" si="299"/>
        <v>0</v>
      </c>
      <c r="J1702" s="580">
        <f t="shared" si="299"/>
        <v>0</v>
      </c>
      <c r="K1702" s="1566" t="str">
        <f t="shared" si="292"/>
        <v/>
      </c>
      <c r="L1702" s="497"/>
    </row>
    <row r="1703" spans="1:12" hidden="1">
      <c r="A1703" s="9">
        <v>160</v>
      </c>
      <c r="B1703" s="1237"/>
      <c r="C1703" s="1232">
        <v>2110</v>
      </c>
      <c r="D1703" s="1267" t="s">
        <v>929</v>
      </c>
      <c r="E1703" s="622"/>
      <c r="F1703" s="631">
        <f>G1703+H1703+I1703+J1703</f>
        <v>0</v>
      </c>
      <c r="G1703" s="545"/>
      <c r="H1703" s="546"/>
      <c r="I1703" s="546"/>
      <c r="J1703" s="547"/>
      <c r="K1703" s="1566" t="str">
        <f t="shared" si="292"/>
        <v/>
      </c>
      <c r="L1703" s="497"/>
    </row>
    <row r="1704" spans="1:12" hidden="1">
      <c r="A1704" s="9">
        <v>165</v>
      </c>
      <c r="B1704" s="1264"/>
      <c r="C1704" s="1238">
        <v>2120</v>
      </c>
      <c r="D1704" s="1241" t="s">
        <v>930</v>
      </c>
      <c r="E1704" s="624"/>
      <c r="F1704" s="633">
        <f>G1704+H1704+I1704+J1704</f>
        <v>0</v>
      </c>
      <c r="G1704" s="548"/>
      <c r="H1704" s="549"/>
      <c r="I1704" s="549"/>
      <c r="J1704" s="550"/>
      <c r="K1704" s="1566" t="str">
        <f t="shared" si="292"/>
        <v/>
      </c>
      <c r="L1704" s="497"/>
    </row>
    <row r="1705" spans="1:12" hidden="1">
      <c r="A1705" s="9">
        <v>175</v>
      </c>
      <c r="B1705" s="1264"/>
      <c r="C1705" s="1238">
        <v>2125</v>
      </c>
      <c r="D1705" s="1241" t="s">
        <v>1047</v>
      </c>
      <c r="E1705" s="624"/>
      <c r="F1705" s="633">
        <f>G1705+H1705+I1705+J1705</f>
        <v>0</v>
      </c>
      <c r="G1705" s="548"/>
      <c r="H1705" s="549"/>
      <c r="I1705" s="1530">
        <v>0</v>
      </c>
      <c r="J1705" s="550"/>
      <c r="K1705" s="1566" t="str">
        <f t="shared" si="292"/>
        <v/>
      </c>
      <c r="L1705" s="497"/>
    </row>
    <row r="1706" spans="1:12" hidden="1">
      <c r="A1706" s="9">
        <v>180</v>
      </c>
      <c r="B1706" s="1236"/>
      <c r="C1706" s="1238">
        <v>2140</v>
      </c>
      <c r="D1706" s="1241" t="s">
        <v>932</v>
      </c>
      <c r="E1706" s="624"/>
      <c r="F1706" s="633">
        <f>G1706+H1706+I1706+J1706</f>
        <v>0</v>
      </c>
      <c r="G1706" s="548"/>
      <c r="H1706" s="549"/>
      <c r="I1706" s="1530">
        <v>0</v>
      </c>
      <c r="J1706" s="550"/>
      <c r="K1706" s="1566" t="str">
        <f t="shared" si="292"/>
        <v/>
      </c>
      <c r="L1706" s="497"/>
    </row>
    <row r="1707" spans="1:12" hidden="1">
      <c r="A1707" s="9">
        <v>185</v>
      </c>
      <c r="B1707" s="1237"/>
      <c r="C1707" s="1234">
        <v>2190</v>
      </c>
      <c r="D1707" s="1268" t="s">
        <v>933</v>
      </c>
      <c r="E1707" s="628"/>
      <c r="F1707" s="632">
        <f>G1707+H1707+I1707+J1707</f>
        <v>0</v>
      </c>
      <c r="G1707" s="557"/>
      <c r="H1707" s="558"/>
      <c r="I1707" s="1532">
        <v>0</v>
      </c>
      <c r="J1707" s="559"/>
      <c r="K1707" s="1566" t="str">
        <f t="shared" si="292"/>
        <v/>
      </c>
      <c r="L1707" s="497"/>
    </row>
    <row r="1708" spans="1:12" hidden="1">
      <c r="A1708" s="9">
        <v>190</v>
      </c>
      <c r="B1708" s="1230">
        <v>2200</v>
      </c>
      <c r="C1708" s="2196" t="s">
        <v>934</v>
      </c>
      <c r="D1708" s="2196"/>
      <c r="E1708" s="465">
        <f t="shared" ref="E1708:J1708" si="300">SUM(E1709:E1710)</f>
        <v>0</v>
      </c>
      <c r="F1708" s="466">
        <f t="shared" si="300"/>
        <v>0</v>
      </c>
      <c r="G1708" s="578">
        <f t="shared" si="300"/>
        <v>0</v>
      </c>
      <c r="H1708" s="579">
        <f t="shared" si="300"/>
        <v>0</v>
      </c>
      <c r="I1708" s="579">
        <f t="shared" si="300"/>
        <v>0</v>
      </c>
      <c r="J1708" s="580">
        <f t="shared" si="300"/>
        <v>0</v>
      </c>
      <c r="K1708" s="1566" t="str">
        <f t="shared" si="292"/>
        <v/>
      </c>
      <c r="L1708" s="497"/>
    </row>
    <row r="1709" spans="1:12" hidden="1">
      <c r="A1709" s="9">
        <v>200</v>
      </c>
      <c r="B1709" s="1237"/>
      <c r="C1709" s="1232">
        <v>2221</v>
      </c>
      <c r="D1709" s="1233" t="s">
        <v>1287</v>
      </c>
      <c r="E1709" s="622"/>
      <c r="F1709" s="631">
        <f t="shared" ref="F1709:F1714" si="301">G1709+H1709+I1709+J1709</f>
        <v>0</v>
      </c>
      <c r="G1709" s="545"/>
      <c r="H1709" s="546"/>
      <c r="I1709" s="546"/>
      <c r="J1709" s="547"/>
      <c r="K1709" s="1566" t="str">
        <f t="shared" si="292"/>
        <v/>
      </c>
      <c r="L1709" s="497"/>
    </row>
    <row r="1710" spans="1:12" hidden="1">
      <c r="A1710" s="9">
        <v>200</v>
      </c>
      <c r="B1710" s="1237"/>
      <c r="C1710" s="1234">
        <v>2224</v>
      </c>
      <c r="D1710" s="1235" t="s">
        <v>935</v>
      </c>
      <c r="E1710" s="628"/>
      <c r="F1710" s="632">
        <f t="shared" si="301"/>
        <v>0</v>
      </c>
      <c r="G1710" s="557"/>
      <c r="H1710" s="558"/>
      <c r="I1710" s="558"/>
      <c r="J1710" s="559"/>
      <c r="K1710" s="1566" t="str">
        <f t="shared" si="292"/>
        <v/>
      </c>
      <c r="L1710" s="497"/>
    </row>
    <row r="1711" spans="1:12" hidden="1">
      <c r="A1711" s="9">
        <v>205</v>
      </c>
      <c r="B1711" s="1230">
        <v>2500</v>
      </c>
      <c r="C1711" s="2196" t="s">
        <v>936</v>
      </c>
      <c r="D1711" s="2203"/>
      <c r="E1711" s="1547"/>
      <c r="F1711" s="466">
        <f t="shared" si="301"/>
        <v>0</v>
      </c>
      <c r="G1711" s="1344"/>
      <c r="H1711" s="1345"/>
      <c r="I1711" s="1345"/>
      <c r="J1711" s="1346"/>
      <c r="K1711" s="1566" t="str">
        <f t="shared" si="292"/>
        <v/>
      </c>
      <c r="L1711" s="497"/>
    </row>
    <row r="1712" spans="1:12" hidden="1">
      <c r="A1712" s="9">
        <v>210</v>
      </c>
      <c r="B1712" s="1230">
        <v>2600</v>
      </c>
      <c r="C1712" s="2198" t="s">
        <v>937</v>
      </c>
      <c r="D1712" s="2199"/>
      <c r="E1712" s="1547"/>
      <c r="F1712" s="466">
        <f t="shared" si="301"/>
        <v>0</v>
      </c>
      <c r="G1712" s="1344"/>
      <c r="H1712" s="1345"/>
      <c r="I1712" s="1345"/>
      <c r="J1712" s="1346"/>
      <c r="K1712" s="1566" t="str">
        <f t="shared" si="292"/>
        <v/>
      </c>
      <c r="L1712" s="497"/>
    </row>
    <row r="1713" spans="1:12" hidden="1">
      <c r="A1713" s="9">
        <v>215</v>
      </c>
      <c r="B1713" s="1230">
        <v>2700</v>
      </c>
      <c r="C1713" s="2198" t="s">
        <v>938</v>
      </c>
      <c r="D1713" s="2199"/>
      <c r="E1713" s="1547"/>
      <c r="F1713" s="466">
        <f t="shared" si="301"/>
        <v>0</v>
      </c>
      <c r="G1713" s="1344"/>
      <c r="H1713" s="1345"/>
      <c r="I1713" s="1345"/>
      <c r="J1713" s="1346"/>
      <c r="K1713" s="1566" t="str">
        <f t="shared" si="292"/>
        <v/>
      </c>
      <c r="L1713" s="497"/>
    </row>
    <row r="1714" spans="1:12" hidden="1">
      <c r="A1714" s="8">
        <v>220</v>
      </c>
      <c r="B1714" s="1230">
        <v>2800</v>
      </c>
      <c r="C1714" s="2198" t="s">
        <v>1761</v>
      </c>
      <c r="D1714" s="2199"/>
      <c r="E1714" s="1547"/>
      <c r="F1714" s="466">
        <f t="shared" si="301"/>
        <v>0</v>
      </c>
      <c r="G1714" s="1344"/>
      <c r="H1714" s="1345"/>
      <c r="I1714" s="1345"/>
      <c r="J1714" s="1346"/>
      <c r="K1714" s="1566" t="str">
        <f t="shared" si="292"/>
        <v/>
      </c>
      <c r="L1714" s="497"/>
    </row>
    <row r="1715" spans="1:12" ht="36" hidden="1" customHeight="1">
      <c r="A1715" s="9">
        <v>225</v>
      </c>
      <c r="B1715" s="1230">
        <v>2900</v>
      </c>
      <c r="C1715" s="2196" t="s">
        <v>939</v>
      </c>
      <c r="D1715" s="2196"/>
      <c r="E1715" s="465">
        <f t="shared" ref="E1715:J1715" si="302">SUM(E1716:E1723)</f>
        <v>0</v>
      </c>
      <c r="F1715" s="466">
        <f t="shared" si="302"/>
        <v>0</v>
      </c>
      <c r="G1715" s="578">
        <f t="shared" si="302"/>
        <v>0</v>
      </c>
      <c r="H1715" s="579">
        <f t="shared" si="302"/>
        <v>0</v>
      </c>
      <c r="I1715" s="579">
        <f t="shared" si="302"/>
        <v>0</v>
      </c>
      <c r="J1715" s="580">
        <f t="shared" si="302"/>
        <v>0</v>
      </c>
      <c r="K1715" s="1566" t="str">
        <f t="shared" si="292"/>
        <v/>
      </c>
      <c r="L1715" s="497"/>
    </row>
    <row r="1716" spans="1:12" hidden="1">
      <c r="A1716" s="9">
        <v>230</v>
      </c>
      <c r="B1716" s="1269"/>
      <c r="C1716" s="1232">
        <v>2910</v>
      </c>
      <c r="D1716" s="1270" t="s">
        <v>2179</v>
      </c>
      <c r="E1716" s="622"/>
      <c r="F1716" s="631">
        <f t="shared" ref="F1716:F1723" si="303">G1716+H1716+I1716+J1716</f>
        <v>0</v>
      </c>
      <c r="G1716" s="545"/>
      <c r="H1716" s="546"/>
      <c r="I1716" s="546"/>
      <c r="J1716" s="547"/>
      <c r="K1716" s="1566" t="str">
        <f t="shared" si="292"/>
        <v/>
      </c>
      <c r="L1716" s="497"/>
    </row>
    <row r="1717" spans="1:12" hidden="1">
      <c r="A1717" s="9">
        <v>245</v>
      </c>
      <c r="B1717" s="1269"/>
      <c r="C1717" s="1256">
        <v>2920</v>
      </c>
      <c r="D1717" s="1271" t="s">
        <v>2178</v>
      </c>
      <c r="E1717" s="1549"/>
      <c r="F1717" s="638">
        <f>G1717+H1717+I1717+J1717</f>
        <v>0</v>
      </c>
      <c r="G1717" s="551"/>
      <c r="H1717" s="552"/>
      <c r="I1717" s="552"/>
      <c r="J1717" s="553"/>
      <c r="K1717" s="1566" t="str">
        <f t="shared" si="292"/>
        <v/>
      </c>
      <c r="L1717" s="497"/>
    </row>
    <row r="1718" spans="1:12" ht="31.5" hidden="1">
      <c r="A1718" s="8">
        <v>220</v>
      </c>
      <c r="B1718" s="1269"/>
      <c r="C1718" s="1256">
        <v>2969</v>
      </c>
      <c r="D1718" s="1271" t="s">
        <v>940</v>
      </c>
      <c r="E1718" s="1549"/>
      <c r="F1718" s="638">
        <f t="shared" si="303"/>
        <v>0</v>
      </c>
      <c r="G1718" s="551"/>
      <c r="H1718" s="552"/>
      <c r="I1718" s="552"/>
      <c r="J1718" s="553"/>
      <c r="K1718" s="1566" t="str">
        <f t="shared" si="292"/>
        <v/>
      </c>
      <c r="L1718" s="497"/>
    </row>
    <row r="1719" spans="1:12" ht="31.5" hidden="1">
      <c r="A1719" s="9">
        <v>225</v>
      </c>
      <c r="B1719" s="1269"/>
      <c r="C1719" s="1272">
        <v>2970</v>
      </c>
      <c r="D1719" s="1273" t="s">
        <v>941</v>
      </c>
      <c r="E1719" s="1551"/>
      <c r="F1719" s="642">
        <f t="shared" si="303"/>
        <v>0</v>
      </c>
      <c r="G1719" s="745"/>
      <c r="H1719" s="746"/>
      <c r="I1719" s="746"/>
      <c r="J1719" s="721"/>
      <c r="K1719" s="1566" t="str">
        <f t="shared" si="292"/>
        <v/>
      </c>
      <c r="L1719" s="497"/>
    </row>
    <row r="1720" spans="1:12" hidden="1">
      <c r="A1720" s="9">
        <v>230</v>
      </c>
      <c r="B1720" s="1269"/>
      <c r="C1720" s="1260">
        <v>2989</v>
      </c>
      <c r="D1720" s="1274" t="s">
        <v>942</v>
      </c>
      <c r="E1720" s="1550"/>
      <c r="F1720" s="640">
        <f t="shared" si="303"/>
        <v>0</v>
      </c>
      <c r="G1720" s="737"/>
      <c r="H1720" s="738"/>
      <c r="I1720" s="738"/>
      <c r="J1720" s="702"/>
      <c r="K1720" s="1566" t="str">
        <f t="shared" si="292"/>
        <v/>
      </c>
      <c r="L1720" s="497"/>
    </row>
    <row r="1721" spans="1:12" ht="31.5" hidden="1">
      <c r="A1721" s="9">
        <v>235</v>
      </c>
      <c r="B1721" s="1237"/>
      <c r="C1721" s="1254">
        <v>2990</v>
      </c>
      <c r="D1721" s="1275" t="s">
        <v>2180</v>
      </c>
      <c r="E1721" s="1548"/>
      <c r="F1721" s="636">
        <f>G1721+H1721+I1721+J1721</f>
        <v>0</v>
      </c>
      <c r="G1721" s="554"/>
      <c r="H1721" s="555"/>
      <c r="I1721" s="555"/>
      <c r="J1721" s="556"/>
      <c r="K1721" s="1566" t="str">
        <f t="shared" si="292"/>
        <v/>
      </c>
      <c r="L1721" s="497"/>
    </row>
    <row r="1722" spans="1:12" hidden="1">
      <c r="A1722" s="9">
        <v>240</v>
      </c>
      <c r="B1722" s="1237"/>
      <c r="C1722" s="1254">
        <v>2991</v>
      </c>
      <c r="D1722" s="1275" t="s">
        <v>943</v>
      </c>
      <c r="E1722" s="1548"/>
      <c r="F1722" s="636">
        <f t="shared" si="303"/>
        <v>0</v>
      </c>
      <c r="G1722" s="554"/>
      <c r="H1722" s="555"/>
      <c r="I1722" s="555"/>
      <c r="J1722" s="556"/>
      <c r="K1722" s="1566" t="str">
        <f t="shared" si="292"/>
        <v/>
      </c>
      <c r="L1722" s="497"/>
    </row>
    <row r="1723" spans="1:12" hidden="1">
      <c r="A1723" s="9">
        <v>245</v>
      </c>
      <c r="B1723" s="1237"/>
      <c r="C1723" s="1234">
        <v>2992</v>
      </c>
      <c r="D1723" s="1276" t="s">
        <v>944</v>
      </c>
      <c r="E1723" s="628"/>
      <c r="F1723" s="632">
        <f t="shared" si="303"/>
        <v>0</v>
      </c>
      <c r="G1723" s="557"/>
      <c r="H1723" s="558"/>
      <c r="I1723" s="558"/>
      <c r="J1723" s="559"/>
      <c r="K1723" s="1566" t="str">
        <f t="shared" si="292"/>
        <v/>
      </c>
      <c r="L1723" s="497"/>
    </row>
    <row r="1724" spans="1:12" hidden="1">
      <c r="A1724" s="8">
        <v>250</v>
      </c>
      <c r="B1724" s="1230">
        <v>3300</v>
      </c>
      <c r="C1724" s="1277" t="s">
        <v>945</v>
      </c>
      <c r="D1724" s="2012"/>
      <c r="E1724" s="465">
        <f t="shared" ref="E1724:J1724" si="304">SUM(E1725:E1730)</f>
        <v>0</v>
      </c>
      <c r="F1724" s="466">
        <f t="shared" si="304"/>
        <v>0</v>
      </c>
      <c r="G1724" s="578">
        <f t="shared" si="304"/>
        <v>0</v>
      </c>
      <c r="H1724" s="579">
        <f t="shared" si="304"/>
        <v>0</v>
      </c>
      <c r="I1724" s="579">
        <f t="shared" si="304"/>
        <v>0</v>
      </c>
      <c r="J1724" s="580">
        <f t="shared" si="304"/>
        <v>0</v>
      </c>
      <c r="K1724" s="1566" t="str">
        <f t="shared" si="292"/>
        <v/>
      </c>
      <c r="L1724" s="497"/>
    </row>
    <row r="1725" spans="1:12" hidden="1">
      <c r="A1725" s="9">
        <v>255</v>
      </c>
      <c r="B1725" s="1236"/>
      <c r="C1725" s="1232">
        <v>3301</v>
      </c>
      <c r="D1725" s="1278" t="s">
        <v>946</v>
      </c>
      <c r="E1725" s="622"/>
      <c r="F1725" s="631">
        <f t="shared" ref="F1725:F1733" si="305">G1725+H1725+I1725+J1725</f>
        <v>0</v>
      </c>
      <c r="G1725" s="545"/>
      <c r="H1725" s="546"/>
      <c r="I1725" s="1528">
        <v>0</v>
      </c>
      <c r="J1725" s="752">
        <v>0</v>
      </c>
      <c r="K1725" s="1566" t="str">
        <f t="shared" si="292"/>
        <v/>
      </c>
      <c r="L1725" s="497"/>
    </row>
    <row r="1726" spans="1:12" hidden="1">
      <c r="A1726" s="9">
        <v>265</v>
      </c>
      <c r="B1726" s="1236"/>
      <c r="C1726" s="1238">
        <v>3302</v>
      </c>
      <c r="D1726" s="1279" t="s">
        <v>1048</v>
      </c>
      <c r="E1726" s="624"/>
      <c r="F1726" s="633">
        <f t="shared" si="305"/>
        <v>0</v>
      </c>
      <c r="G1726" s="548"/>
      <c r="H1726" s="549"/>
      <c r="I1726" s="1530">
        <v>0</v>
      </c>
      <c r="J1726" s="753">
        <v>0</v>
      </c>
      <c r="K1726" s="1566" t="str">
        <f t="shared" si="292"/>
        <v/>
      </c>
      <c r="L1726" s="497"/>
    </row>
    <row r="1727" spans="1:12" hidden="1">
      <c r="A1727" s="8">
        <v>270</v>
      </c>
      <c r="B1727" s="1236"/>
      <c r="C1727" s="1238">
        <v>3303</v>
      </c>
      <c r="D1727" s="1279" t="s">
        <v>947</v>
      </c>
      <c r="E1727" s="624"/>
      <c r="F1727" s="633">
        <f t="shared" si="305"/>
        <v>0</v>
      </c>
      <c r="G1727" s="548"/>
      <c r="H1727" s="549"/>
      <c r="I1727" s="1530">
        <v>0</v>
      </c>
      <c r="J1727" s="753">
        <v>0</v>
      </c>
      <c r="K1727" s="1566" t="str">
        <f t="shared" si="292"/>
        <v/>
      </c>
      <c r="L1727" s="497"/>
    </row>
    <row r="1728" spans="1:12" hidden="1">
      <c r="A1728" s="8">
        <v>290</v>
      </c>
      <c r="B1728" s="1236"/>
      <c r="C1728" s="1238">
        <v>3304</v>
      </c>
      <c r="D1728" s="1279" t="s">
        <v>948</v>
      </c>
      <c r="E1728" s="624"/>
      <c r="F1728" s="633">
        <f t="shared" si="305"/>
        <v>0</v>
      </c>
      <c r="G1728" s="548"/>
      <c r="H1728" s="549"/>
      <c r="I1728" s="1530">
        <v>0</v>
      </c>
      <c r="J1728" s="753">
        <v>0</v>
      </c>
      <c r="K1728" s="1566" t="str">
        <f t="shared" si="292"/>
        <v/>
      </c>
      <c r="L1728" s="497"/>
    </row>
    <row r="1729" spans="1:12" hidden="1">
      <c r="A1729" s="17">
        <v>320</v>
      </c>
      <c r="B1729" s="1236"/>
      <c r="C1729" s="1238">
        <v>3305</v>
      </c>
      <c r="D1729" s="1279" t="s">
        <v>949</v>
      </c>
      <c r="E1729" s="624"/>
      <c r="F1729" s="633">
        <f t="shared" si="305"/>
        <v>0</v>
      </c>
      <c r="G1729" s="548"/>
      <c r="H1729" s="549"/>
      <c r="I1729" s="1530">
        <v>0</v>
      </c>
      <c r="J1729" s="753">
        <v>0</v>
      </c>
      <c r="K1729" s="1566" t="str">
        <f t="shared" si="292"/>
        <v/>
      </c>
      <c r="L1729" s="497"/>
    </row>
    <row r="1730" spans="1:12" ht="31.5" hidden="1">
      <c r="A1730" s="8">
        <v>330</v>
      </c>
      <c r="B1730" s="1236"/>
      <c r="C1730" s="1234">
        <v>3306</v>
      </c>
      <c r="D1730" s="1280" t="s">
        <v>1762</v>
      </c>
      <c r="E1730" s="628"/>
      <c r="F1730" s="632">
        <f t="shared" si="305"/>
        <v>0</v>
      </c>
      <c r="G1730" s="557"/>
      <c r="H1730" s="558"/>
      <c r="I1730" s="1532">
        <v>0</v>
      </c>
      <c r="J1730" s="1537">
        <v>0</v>
      </c>
      <c r="K1730" s="1566" t="str">
        <f t="shared" si="292"/>
        <v/>
      </c>
      <c r="L1730" s="497"/>
    </row>
    <row r="1731" spans="1:12" hidden="1">
      <c r="A1731" s="8">
        <v>350</v>
      </c>
      <c r="B1731" s="1230">
        <v>3900</v>
      </c>
      <c r="C1731" s="2196" t="s">
        <v>950</v>
      </c>
      <c r="D1731" s="2196"/>
      <c r="E1731" s="1547"/>
      <c r="F1731" s="466">
        <f t="shared" si="305"/>
        <v>0</v>
      </c>
      <c r="G1731" s="1344"/>
      <c r="H1731" s="1345"/>
      <c r="I1731" s="1345"/>
      <c r="J1731" s="1346"/>
      <c r="K1731" s="1566" t="str">
        <f t="shared" ref="K1731:K1778" si="306">(IF($E1731&lt;&gt;0,$K$2,IF($F1731&lt;&gt;0,$K$2,IF($G1731&lt;&gt;0,$K$2,IF($H1731&lt;&gt;0,$K$2,IF($I1731&lt;&gt;0,$K$2,IF($J1731&lt;&gt;0,$K$2,"")))))))</f>
        <v/>
      </c>
      <c r="L1731" s="497"/>
    </row>
    <row r="1732" spans="1:12" hidden="1">
      <c r="A1732" s="9">
        <v>355</v>
      </c>
      <c r="B1732" s="1230">
        <v>4000</v>
      </c>
      <c r="C1732" s="2196" t="s">
        <v>951</v>
      </c>
      <c r="D1732" s="2196"/>
      <c r="E1732" s="1547"/>
      <c r="F1732" s="466">
        <f t="shared" si="305"/>
        <v>0</v>
      </c>
      <c r="G1732" s="1344"/>
      <c r="H1732" s="1345"/>
      <c r="I1732" s="1345"/>
      <c r="J1732" s="1346"/>
      <c r="K1732" s="1566" t="str">
        <f t="shared" si="306"/>
        <v/>
      </c>
      <c r="L1732" s="497"/>
    </row>
    <row r="1733" spans="1:12" hidden="1">
      <c r="A1733" s="9">
        <v>375</v>
      </c>
      <c r="B1733" s="1230">
        <v>4100</v>
      </c>
      <c r="C1733" s="2196" t="s">
        <v>952</v>
      </c>
      <c r="D1733" s="2196"/>
      <c r="E1733" s="1547"/>
      <c r="F1733" s="466">
        <f t="shared" si="305"/>
        <v>0</v>
      </c>
      <c r="G1733" s="1344"/>
      <c r="H1733" s="1345"/>
      <c r="I1733" s="1345"/>
      <c r="J1733" s="1346"/>
      <c r="K1733" s="1566" t="str">
        <f t="shared" si="306"/>
        <v/>
      </c>
      <c r="L1733" s="497"/>
    </row>
    <row r="1734" spans="1:12" hidden="1">
      <c r="A1734" s="9">
        <v>375</v>
      </c>
      <c r="B1734" s="1230">
        <v>4200</v>
      </c>
      <c r="C1734" s="2196" t="s">
        <v>953</v>
      </c>
      <c r="D1734" s="2196"/>
      <c r="E1734" s="465">
        <f t="shared" ref="E1734:J1734" si="307">SUM(E1735:E1740)</f>
        <v>0</v>
      </c>
      <c r="F1734" s="466">
        <f t="shared" si="307"/>
        <v>0</v>
      </c>
      <c r="G1734" s="578">
        <f t="shared" si="307"/>
        <v>0</v>
      </c>
      <c r="H1734" s="579">
        <f t="shared" si="307"/>
        <v>0</v>
      </c>
      <c r="I1734" s="579">
        <f t="shared" si="307"/>
        <v>0</v>
      </c>
      <c r="J1734" s="580">
        <f t="shared" si="307"/>
        <v>0</v>
      </c>
      <c r="K1734" s="1566" t="str">
        <f t="shared" si="306"/>
        <v/>
      </c>
      <c r="L1734" s="497"/>
    </row>
    <row r="1735" spans="1:12" hidden="1">
      <c r="A1735" s="9">
        <v>380</v>
      </c>
      <c r="B1735" s="1281"/>
      <c r="C1735" s="1232">
        <v>4201</v>
      </c>
      <c r="D1735" s="1233" t="s">
        <v>954</v>
      </c>
      <c r="E1735" s="622"/>
      <c r="F1735" s="631">
        <f t="shared" ref="F1735:F1740" si="308">G1735+H1735+I1735+J1735</f>
        <v>0</v>
      </c>
      <c r="G1735" s="545"/>
      <c r="H1735" s="546"/>
      <c r="I1735" s="546"/>
      <c r="J1735" s="547"/>
      <c r="K1735" s="1566" t="str">
        <f t="shared" si="306"/>
        <v/>
      </c>
      <c r="L1735" s="497"/>
    </row>
    <row r="1736" spans="1:12" hidden="1">
      <c r="A1736" s="9">
        <v>385</v>
      </c>
      <c r="B1736" s="1281"/>
      <c r="C1736" s="1238">
        <v>4202</v>
      </c>
      <c r="D1736" s="1282" t="s">
        <v>955</v>
      </c>
      <c r="E1736" s="624"/>
      <c r="F1736" s="633">
        <f t="shared" si="308"/>
        <v>0</v>
      </c>
      <c r="G1736" s="548"/>
      <c r="H1736" s="549"/>
      <c r="I1736" s="549"/>
      <c r="J1736" s="550"/>
      <c r="K1736" s="1566" t="str">
        <f t="shared" si="306"/>
        <v/>
      </c>
      <c r="L1736" s="497"/>
    </row>
    <row r="1737" spans="1:12" hidden="1">
      <c r="A1737" s="9">
        <v>390</v>
      </c>
      <c r="B1737" s="1281"/>
      <c r="C1737" s="1238">
        <v>4214</v>
      </c>
      <c r="D1737" s="1282" t="s">
        <v>956</v>
      </c>
      <c r="E1737" s="624"/>
      <c r="F1737" s="633">
        <f t="shared" si="308"/>
        <v>0</v>
      </c>
      <c r="G1737" s="548"/>
      <c r="H1737" s="549"/>
      <c r="I1737" s="549"/>
      <c r="J1737" s="550"/>
      <c r="K1737" s="1566" t="str">
        <f t="shared" si="306"/>
        <v/>
      </c>
      <c r="L1737" s="497"/>
    </row>
    <row r="1738" spans="1:12" hidden="1">
      <c r="A1738" s="9">
        <v>390</v>
      </c>
      <c r="B1738" s="1281"/>
      <c r="C1738" s="1238">
        <v>4217</v>
      </c>
      <c r="D1738" s="1282" t="s">
        <v>957</v>
      </c>
      <c r="E1738" s="624"/>
      <c r="F1738" s="633">
        <f t="shared" si="308"/>
        <v>0</v>
      </c>
      <c r="G1738" s="548"/>
      <c r="H1738" s="549"/>
      <c r="I1738" s="549"/>
      <c r="J1738" s="550"/>
      <c r="K1738" s="1566" t="str">
        <f t="shared" si="306"/>
        <v/>
      </c>
      <c r="L1738" s="497"/>
    </row>
    <row r="1739" spans="1:12" hidden="1">
      <c r="A1739" s="9">
        <v>395</v>
      </c>
      <c r="B1739" s="1281"/>
      <c r="C1739" s="1238">
        <v>4218</v>
      </c>
      <c r="D1739" s="1239" t="s">
        <v>958</v>
      </c>
      <c r="E1739" s="624"/>
      <c r="F1739" s="633">
        <f t="shared" si="308"/>
        <v>0</v>
      </c>
      <c r="G1739" s="548"/>
      <c r="H1739" s="549"/>
      <c r="I1739" s="549"/>
      <c r="J1739" s="550"/>
      <c r="K1739" s="1566" t="str">
        <f t="shared" si="306"/>
        <v/>
      </c>
      <c r="L1739" s="497"/>
    </row>
    <row r="1740" spans="1:12" hidden="1">
      <c r="A1740" s="467">
        <v>397</v>
      </c>
      <c r="B1740" s="1281"/>
      <c r="C1740" s="1234">
        <v>4219</v>
      </c>
      <c r="D1740" s="1266" t="s">
        <v>959</v>
      </c>
      <c r="E1740" s="628"/>
      <c r="F1740" s="632">
        <f t="shared" si="308"/>
        <v>0</v>
      </c>
      <c r="G1740" s="557"/>
      <c r="H1740" s="558"/>
      <c r="I1740" s="558"/>
      <c r="J1740" s="559"/>
      <c r="K1740" s="1566" t="str">
        <f t="shared" si="306"/>
        <v/>
      </c>
      <c r="L1740" s="497"/>
    </row>
    <row r="1741" spans="1:12" hidden="1">
      <c r="A1741" s="7">
        <v>398</v>
      </c>
      <c r="B1741" s="1230">
        <v>4300</v>
      </c>
      <c r="C1741" s="2196" t="s">
        <v>1766</v>
      </c>
      <c r="D1741" s="2196"/>
      <c r="E1741" s="465">
        <f t="shared" ref="E1741:J1741" si="309">SUM(E1742:E1744)</f>
        <v>0</v>
      </c>
      <c r="F1741" s="466">
        <f t="shared" si="309"/>
        <v>0</v>
      </c>
      <c r="G1741" s="578">
        <f t="shared" si="309"/>
        <v>0</v>
      </c>
      <c r="H1741" s="579">
        <f t="shared" si="309"/>
        <v>0</v>
      </c>
      <c r="I1741" s="579">
        <f t="shared" si="309"/>
        <v>0</v>
      </c>
      <c r="J1741" s="580">
        <f t="shared" si="309"/>
        <v>0</v>
      </c>
      <c r="K1741" s="1566" t="str">
        <f t="shared" si="306"/>
        <v/>
      </c>
      <c r="L1741" s="497"/>
    </row>
    <row r="1742" spans="1:12" hidden="1">
      <c r="A1742" s="7">
        <v>399</v>
      </c>
      <c r="B1742" s="1281"/>
      <c r="C1742" s="1232">
        <v>4301</v>
      </c>
      <c r="D1742" s="1251" t="s">
        <v>960</v>
      </c>
      <c r="E1742" s="622"/>
      <c r="F1742" s="631">
        <f t="shared" ref="F1742:F1747" si="310">G1742+H1742+I1742+J1742</f>
        <v>0</v>
      </c>
      <c r="G1742" s="545"/>
      <c r="H1742" s="546"/>
      <c r="I1742" s="546"/>
      <c r="J1742" s="547"/>
      <c r="K1742" s="1566" t="str">
        <f t="shared" si="306"/>
        <v/>
      </c>
      <c r="L1742" s="497"/>
    </row>
    <row r="1743" spans="1:12" hidden="1">
      <c r="A1743" s="7">
        <v>400</v>
      </c>
      <c r="B1743" s="1281"/>
      <c r="C1743" s="1238">
        <v>4302</v>
      </c>
      <c r="D1743" s="1282" t="s">
        <v>1049</v>
      </c>
      <c r="E1743" s="624"/>
      <c r="F1743" s="633">
        <f t="shared" si="310"/>
        <v>0</v>
      </c>
      <c r="G1743" s="548"/>
      <c r="H1743" s="549"/>
      <c r="I1743" s="549"/>
      <c r="J1743" s="550"/>
      <c r="K1743" s="1566" t="str">
        <f t="shared" si="306"/>
        <v/>
      </c>
      <c r="L1743" s="497"/>
    </row>
    <row r="1744" spans="1:12" hidden="1">
      <c r="A1744" s="7">
        <v>401</v>
      </c>
      <c r="B1744" s="1281"/>
      <c r="C1744" s="1234">
        <v>4309</v>
      </c>
      <c r="D1744" s="1242" t="s">
        <v>962</v>
      </c>
      <c r="E1744" s="628"/>
      <c r="F1744" s="632">
        <f t="shared" si="310"/>
        <v>0</v>
      </c>
      <c r="G1744" s="557"/>
      <c r="H1744" s="558"/>
      <c r="I1744" s="558"/>
      <c r="J1744" s="559"/>
      <c r="K1744" s="1566" t="str">
        <f t="shared" si="306"/>
        <v/>
      </c>
      <c r="L1744" s="497"/>
    </row>
    <row r="1745" spans="1:12" hidden="1">
      <c r="A1745" s="7">
        <v>402</v>
      </c>
      <c r="B1745" s="1230">
        <v>4400</v>
      </c>
      <c r="C1745" s="2196" t="s">
        <v>1763</v>
      </c>
      <c r="D1745" s="2196"/>
      <c r="E1745" s="1547"/>
      <c r="F1745" s="466">
        <f t="shared" si="310"/>
        <v>0</v>
      </c>
      <c r="G1745" s="1344"/>
      <c r="H1745" s="1345"/>
      <c r="I1745" s="1345"/>
      <c r="J1745" s="1346"/>
      <c r="K1745" s="1566" t="str">
        <f t="shared" si="306"/>
        <v/>
      </c>
      <c r="L1745" s="497"/>
    </row>
    <row r="1746" spans="1:12" hidden="1">
      <c r="A1746" s="18">
        <v>404</v>
      </c>
      <c r="B1746" s="1230">
        <v>4500</v>
      </c>
      <c r="C1746" s="2196" t="s">
        <v>1764</v>
      </c>
      <c r="D1746" s="2196"/>
      <c r="E1746" s="1547"/>
      <c r="F1746" s="466">
        <f t="shared" si="310"/>
        <v>0</v>
      </c>
      <c r="G1746" s="1344"/>
      <c r="H1746" s="1345"/>
      <c r="I1746" s="1345"/>
      <c r="J1746" s="1346"/>
      <c r="K1746" s="1566" t="str">
        <f t="shared" si="306"/>
        <v/>
      </c>
      <c r="L1746" s="497"/>
    </row>
    <row r="1747" spans="1:12" hidden="1">
      <c r="A1747" s="18">
        <v>404</v>
      </c>
      <c r="B1747" s="1230">
        <v>4600</v>
      </c>
      <c r="C1747" s="2198" t="s">
        <v>963</v>
      </c>
      <c r="D1747" s="2199"/>
      <c r="E1747" s="1547"/>
      <c r="F1747" s="466">
        <f t="shared" si="310"/>
        <v>0</v>
      </c>
      <c r="G1747" s="1344"/>
      <c r="H1747" s="1345"/>
      <c r="I1747" s="1345"/>
      <c r="J1747" s="1346"/>
      <c r="K1747" s="1566" t="str">
        <f t="shared" si="306"/>
        <v/>
      </c>
      <c r="L1747" s="497"/>
    </row>
    <row r="1748" spans="1:12" hidden="1">
      <c r="A1748" s="8">
        <v>440</v>
      </c>
      <c r="B1748" s="1230">
        <v>4900</v>
      </c>
      <c r="C1748" s="2196" t="s">
        <v>584</v>
      </c>
      <c r="D1748" s="2196"/>
      <c r="E1748" s="465">
        <f t="shared" ref="E1748:J1748" si="311">+E1749+E1750</f>
        <v>0</v>
      </c>
      <c r="F1748" s="466">
        <f t="shared" si="311"/>
        <v>0</v>
      </c>
      <c r="G1748" s="578">
        <f t="shared" si="311"/>
        <v>0</v>
      </c>
      <c r="H1748" s="579">
        <f t="shared" si="311"/>
        <v>0</v>
      </c>
      <c r="I1748" s="579">
        <f t="shared" si="311"/>
        <v>0</v>
      </c>
      <c r="J1748" s="580">
        <f t="shared" si="311"/>
        <v>0</v>
      </c>
      <c r="K1748" s="1566" t="str">
        <f t="shared" si="306"/>
        <v/>
      </c>
      <c r="L1748" s="497"/>
    </row>
    <row r="1749" spans="1:12" hidden="1">
      <c r="A1749" s="8">
        <v>450</v>
      </c>
      <c r="B1749" s="1281"/>
      <c r="C1749" s="1232">
        <v>4901</v>
      </c>
      <c r="D1749" s="1283" t="s">
        <v>585</v>
      </c>
      <c r="E1749" s="622"/>
      <c r="F1749" s="631">
        <f>G1749+H1749+I1749+J1749</f>
        <v>0</v>
      </c>
      <c r="G1749" s="545"/>
      <c r="H1749" s="546"/>
      <c r="I1749" s="546"/>
      <c r="J1749" s="547"/>
      <c r="K1749" s="1566" t="str">
        <f t="shared" si="306"/>
        <v/>
      </c>
      <c r="L1749" s="497"/>
    </row>
    <row r="1750" spans="1:12" hidden="1">
      <c r="A1750" s="8">
        <v>495</v>
      </c>
      <c r="B1750" s="1281"/>
      <c r="C1750" s="1234">
        <v>4902</v>
      </c>
      <c r="D1750" s="1242" t="s">
        <v>586</v>
      </c>
      <c r="E1750" s="628"/>
      <c r="F1750" s="632">
        <f>G1750+H1750+I1750+J1750</f>
        <v>0</v>
      </c>
      <c r="G1750" s="557"/>
      <c r="H1750" s="558"/>
      <c r="I1750" s="558"/>
      <c r="J1750" s="559"/>
      <c r="K1750" s="1566" t="str">
        <f t="shared" si="306"/>
        <v/>
      </c>
      <c r="L1750" s="497"/>
    </row>
    <row r="1751" spans="1:12" hidden="1">
      <c r="A1751" s="9">
        <v>500</v>
      </c>
      <c r="B1751" s="1284">
        <v>5100</v>
      </c>
      <c r="C1751" s="2197" t="s">
        <v>964</v>
      </c>
      <c r="D1751" s="2197"/>
      <c r="E1751" s="1547"/>
      <c r="F1751" s="466">
        <f>G1751+H1751+I1751+J1751</f>
        <v>0</v>
      </c>
      <c r="G1751" s="1344"/>
      <c r="H1751" s="1345"/>
      <c r="I1751" s="1345"/>
      <c r="J1751" s="1346"/>
      <c r="K1751" s="1566" t="str">
        <f t="shared" si="306"/>
        <v/>
      </c>
      <c r="L1751" s="497"/>
    </row>
    <row r="1752" spans="1:12" hidden="1">
      <c r="A1752" s="9">
        <v>505</v>
      </c>
      <c r="B1752" s="1284">
        <v>5200</v>
      </c>
      <c r="C1752" s="2197" t="s">
        <v>965</v>
      </c>
      <c r="D1752" s="2197"/>
      <c r="E1752" s="465">
        <f t="shared" ref="E1752:J1752" si="312">SUM(E1753:E1759)</f>
        <v>0</v>
      </c>
      <c r="F1752" s="466">
        <f t="shared" si="312"/>
        <v>0</v>
      </c>
      <c r="G1752" s="578">
        <f t="shared" si="312"/>
        <v>0</v>
      </c>
      <c r="H1752" s="579">
        <f t="shared" si="312"/>
        <v>0</v>
      </c>
      <c r="I1752" s="579">
        <f t="shared" si="312"/>
        <v>0</v>
      </c>
      <c r="J1752" s="580">
        <f t="shared" si="312"/>
        <v>0</v>
      </c>
      <c r="K1752" s="1566" t="str">
        <f t="shared" si="306"/>
        <v/>
      </c>
      <c r="L1752" s="497"/>
    </row>
    <row r="1753" spans="1:12" hidden="1">
      <c r="A1753" s="9">
        <v>510</v>
      </c>
      <c r="B1753" s="1285"/>
      <c r="C1753" s="1286">
        <v>5201</v>
      </c>
      <c r="D1753" s="1287" t="s">
        <v>966</v>
      </c>
      <c r="E1753" s="622"/>
      <c r="F1753" s="631">
        <f t="shared" ref="F1753:F1759" si="313">G1753+H1753+I1753+J1753</f>
        <v>0</v>
      </c>
      <c r="G1753" s="545"/>
      <c r="H1753" s="546"/>
      <c r="I1753" s="546"/>
      <c r="J1753" s="547"/>
      <c r="K1753" s="1566" t="str">
        <f t="shared" si="306"/>
        <v/>
      </c>
      <c r="L1753" s="497"/>
    </row>
    <row r="1754" spans="1:12" hidden="1">
      <c r="A1754" s="9">
        <v>515</v>
      </c>
      <c r="B1754" s="1285"/>
      <c r="C1754" s="1288">
        <v>5202</v>
      </c>
      <c r="D1754" s="1289" t="s">
        <v>967</v>
      </c>
      <c r="E1754" s="624"/>
      <c r="F1754" s="633">
        <f t="shared" si="313"/>
        <v>0</v>
      </c>
      <c r="G1754" s="548"/>
      <c r="H1754" s="549"/>
      <c r="I1754" s="549"/>
      <c r="J1754" s="550"/>
      <c r="K1754" s="1566" t="str">
        <f t="shared" si="306"/>
        <v/>
      </c>
      <c r="L1754" s="497"/>
    </row>
    <row r="1755" spans="1:12" hidden="1">
      <c r="A1755" s="9">
        <v>520</v>
      </c>
      <c r="B1755" s="1285"/>
      <c r="C1755" s="1288">
        <v>5203</v>
      </c>
      <c r="D1755" s="1289" t="s">
        <v>266</v>
      </c>
      <c r="E1755" s="624"/>
      <c r="F1755" s="633">
        <f t="shared" si="313"/>
        <v>0</v>
      </c>
      <c r="G1755" s="548"/>
      <c r="H1755" s="549"/>
      <c r="I1755" s="549"/>
      <c r="J1755" s="550"/>
      <c r="K1755" s="1566" t="str">
        <f t="shared" si="306"/>
        <v/>
      </c>
      <c r="L1755" s="497"/>
    </row>
    <row r="1756" spans="1:12" hidden="1">
      <c r="A1756" s="9">
        <v>525</v>
      </c>
      <c r="B1756" s="1285"/>
      <c r="C1756" s="1288">
        <v>5204</v>
      </c>
      <c r="D1756" s="1289" t="s">
        <v>267</v>
      </c>
      <c r="E1756" s="624"/>
      <c r="F1756" s="633">
        <f t="shared" si="313"/>
        <v>0</v>
      </c>
      <c r="G1756" s="548"/>
      <c r="H1756" s="549"/>
      <c r="I1756" s="549"/>
      <c r="J1756" s="550"/>
      <c r="K1756" s="1566" t="str">
        <f t="shared" si="306"/>
        <v/>
      </c>
      <c r="L1756" s="497"/>
    </row>
    <row r="1757" spans="1:12" hidden="1">
      <c r="A1757" s="8">
        <v>635</v>
      </c>
      <c r="B1757" s="1285"/>
      <c r="C1757" s="1288">
        <v>5205</v>
      </c>
      <c r="D1757" s="1289" t="s">
        <v>268</v>
      </c>
      <c r="E1757" s="624"/>
      <c r="F1757" s="633">
        <f t="shared" si="313"/>
        <v>0</v>
      </c>
      <c r="G1757" s="548"/>
      <c r="H1757" s="549"/>
      <c r="I1757" s="549"/>
      <c r="J1757" s="550"/>
      <c r="K1757" s="1566" t="str">
        <f t="shared" si="306"/>
        <v/>
      </c>
      <c r="L1757" s="497"/>
    </row>
    <row r="1758" spans="1:12" hidden="1">
      <c r="A1758" s="9">
        <v>640</v>
      </c>
      <c r="B1758" s="1285"/>
      <c r="C1758" s="1288">
        <v>5206</v>
      </c>
      <c r="D1758" s="1289" t="s">
        <v>269</v>
      </c>
      <c r="E1758" s="624"/>
      <c r="F1758" s="633">
        <f t="shared" si="313"/>
        <v>0</v>
      </c>
      <c r="G1758" s="548"/>
      <c r="H1758" s="549"/>
      <c r="I1758" s="549"/>
      <c r="J1758" s="550"/>
      <c r="K1758" s="1566" t="str">
        <f t="shared" si="306"/>
        <v/>
      </c>
      <c r="L1758" s="497"/>
    </row>
    <row r="1759" spans="1:12" hidden="1">
      <c r="A1759" s="9">
        <v>645</v>
      </c>
      <c r="B1759" s="1285"/>
      <c r="C1759" s="1290">
        <v>5219</v>
      </c>
      <c r="D1759" s="1291" t="s">
        <v>270</v>
      </c>
      <c r="E1759" s="628"/>
      <c r="F1759" s="632">
        <f t="shared" si="313"/>
        <v>0</v>
      </c>
      <c r="G1759" s="557"/>
      <c r="H1759" s="558"/>
      <c r="I1759" s="558"/>
      <c r="J1759" s="559"/>
      <c r="K1759" s="1566" t="str">
        <f t="shared" si="306"/>
        <v/>
      </c>
      <c r="L1759" s="497"/>
    </row>
    <row r="1760" spans="1:12" hidden="1">
      <c r="A1760" s="9">
        <v>650</v>
      </c>
      <c r="B1760" s="1284">
        <v>5300</v>
      </c>
      <c r="C1760" s="2197" t="s">
        <v>271</v>
      </c>
      <c r="D1760" s="2197"/>
      <c r="E1760" s="465">
        <f t="shared" ref="E1760:J1760" si="314">SUM(E1761:E1762)</f>
        <v>0</v>
      </c>
      <c r="F1760" s="466">
        <f t="shared" si="314"/>
        <v>0</v>
      </c>
      <c r="G1760" s="578">
        <f t="shared" si="314"/>
        <v>0</v>
      </c>
      <c r="H1760" s="579">
        <f t="shared" si="314"/>
        <v>0</v>
      </c>
      <c r="I1760" s="579">
        <f t="shared" si="314"/>
        <v>0</v>
      </c>
      <c r="J1760" s="580">
        <f t="shared" si="314"/>
        <v>0</v>
      </c>
      <c r="K1760" s="1566" t="str">
        <f t="shared" si="306"/>
        <v/>
      </c>
      <c r="L1760" s="497"/>
    </row>
    <row r="1761" spans="1:12" hidden="1">
      <c r="A1761" s="8">
        <v>655</v>
      </c>
      <c r="B1761" s="1285"/>
      <c r="C1761" s="1286">
        <v>5301</v>
      </c>
      <c r="D1761" s="1287" t="s">
        <v>1288</v>
      </c>
      <c r="E1761" s="622"/>
      <c r="F1761" s="631">
        <f>G1761+H1761+I1761+J1761</f>
        <v>0</v>
      </c>
      <c r="G1761" s="545"/>
      <c r="H1761" s="546"/>
      <c r="I1761" s="546"/>
      <c r="J1761" s="547"/>
      <c r="K1761" s="1566" t="str">
        <f t="shared" si="306"/>
        <v/>
      </c>
      <c r="L1761" s="497"/>
    </row>
    <row r="1762" spans="1:12" hidden="1">
      <c r="A1762" s="8">
        <v>665</v>
      </c>
      <c r="B1762" s="1285"/>
      <c r="C1762" s="1290">
        <v>5309</v>
      </c>
      <c r="D1762" s="1291" t="s">
        <v>272</v>
      </c>
      <c r="E1762" s="628"/>
      <c r="F1762" s="632">
        <f>G1762+H1762+I1762+J1762</f>
        <v>0</v>
      </c>
      <c r="G1762" s="557"/>
      <c r="H1762" s="558"/>
      <c r="I1762" s="558"/>
      <c r="J1762" s="559"/>
      <c r="K1762" s="1566" t="str">
        <f t="shared" si="306"/>
        <v/>
      </c>
      <c r="L1762" s="497"/>
    </row>
    <row r="1763" spans="1:12" hidden="1">
      <c r="A1763" s="8">
        <v>675</v>
      </c>
      <c r="B1763" s="1284">
        <v>5400</v>
      </c>
      <c r="C1763" s="2197" t="s">
        <v>981</v>
      </c>
      <c r="D1763" s="2197"/>
      <c r="E1763" s="1547"/>
      <c r="F1763" s="466">
        <f>G1763+H1763+I1763+J1763</f>
        <v>0</v>
      </c>
      <c r="G1763" s="1344"/>
      <c r="H1763" s="1345"/>
      <c r="I1763" s="1345"/>
      <c r="J1763" s="1346"/>
      <c r="K1763" s="1566" t="str">
        <f t="shared" si="306"/>
        <v/>
      </c>
      <c r="L1763" s="497"/>
    </row>
    <row r="1764" spans="1:12" hidden="1">
      <c r="A1764" s="8">
        <v>685</v>
      </c>
      <c r="B1764" s="1230">
        <v>5500</v>
      </c>
      <c r="C1764" s="2196" t="s">
        <v>982</v>
      </c>
      <c r="D1764" s="2196"/>
      <c r="E1764" s="465">
        <f t="shared" ref="E1764:J1764" si="315">SUM(E1765:E1768)</f>
        <v>0</v>
      </c>
      <c r="F1764" s="466">
        <f t="shared" si="315"/>
        <v>0</v>
      </c>
      <c r="G1764" s="578">
        <f t="shared" si="315"/>
        <v>0</v>
      </c>
      <c r="H1764" s="579">
        <f t="shared" si="315"/>
        <v>0</v>
      </c>
      <c r="I1764" s="579">
        <f t="shared" si="315"/>
        <v>0</v>
      </c>
      <c r="J1764" s="580">
        <f t="shared" si="315"/>
        <v>0</v>
      </c>
      <c r="K1764" s="1566" t="str">
        <f t="shared" si="306"/>
        <v/>
      </c>
      <c r="L1764" s="497"/>
    </row>
    <row r="1765" spans="1:12" hidden="1">
      <c r="A1765" s="9">
        <v>690</v>
      </c>
      <c r="B1765" s="1281"/>
      <c r="C1765" s="1232">
        <v>5501</v>
      </c>
      <c r="D1765" s="1251" t="s">
        <v>983</v>
      </c>
      <c r="E1765" s="622"/>
      <c r="F1765" s="631">
        <f>G1765+H1765+I1765+J1765</f>
        <v>0</v>
      </c>
      <c r="G1765" s="545"/>
      <c r="H1765" s="546"/>
      <c r="I1765" s="546"/>
      <c r="J1765" s="547"/>
      <c r="K1765" s="1566" t="str">
        <f t="shared" si="306"/>
        <v/>
      </c>
      <c r="L1765" s="497"/>
    </row>
    <row r="1766" spans="1:12" hidden="1">
      <c r="A1766" s="9">
        <v>695</v>
      </c>
      <c r="B1766" s="1281"/>
      <c r="C1766" s="1238">
        <v>5502</v>
      </c>
      <c r="D1766" s="1239" t="s">
        <v>984</v>
      </c>
      <c r="E1766" s="624"/>
      <c r="F1766" s="633">
        <f>G1766+H1766+I1766+J1766</f>
        <v>0</v>
      </c>
      <c r="G1766" s="548"/>
      <c r="H1766" s="549"/>
      <c r="I1766" s="549"/>
      <c r="J1766" s="550"/>
      <c r="K1766" s="1566" t="str">
        <f t="shared" si="306"/>
        <v/>
      </c>
      <c r="L1766" s="497"/>
    </row>
    <row r="1767" spans="1:12" hidden="1">
      <c r="A1767" s="8">
        <v>700</v>
      </c>
      <c r="B1767" s="1281"/>
      <c r="C1767" s="1238">
        <v>5503</v>
      </c>
      <c r="D1767" s="1282" t="s">
        <v>985</v>
      </c>
      <c r="E1767" s="624"/>
      <c r="F1767" s="633">
        <f>G1767+H1767+I1767+J1767</f>
        <v>0</v>
      </c>
      <c r="G1767" s="548"/>
      <c r="H1767" s="549"/>
      <c r="I1767" s="549"/>
      <c r="J1767" s="550"/>
      <c r="K1767" s="1566" t="str">
        <f t="shared" si="306"/>
        <v/>
      </c>
      <c r="L1767" s="497"/>
    </row>
    <row r="1768" spans="1:12" hidden="1">
      <c r="A1768" s="8">
        <v>710</v>
      </c>
      <c r="B1768" s="1281"/>
      <c r="C1768" s="1234">
        <v>5504</v>
      </c>
      <c r="D1768" s="1262" t="s">
        <v>986</v>
      </c>
      <c r="E1768" s="628"/>
      <c r="F1768" s="632">
        <f>G1768+H1768+I1768+J1768</f>
        <v>0</v>
      </c>
      <c r="G1768" s="557"/>
      <c r="H1768" s="558"/>
      <c r="I1768" s="558"/>
      <c r="J1768" s="559"/>
      <c r="K1768" s="1566" t="str">
        <f t="shared" si="306"/>
        <v/>
      </c>
      <c r="L1768" s="497"/>
    </row>
    <row r="1769" spans="1:12" ht="36" hidden="1" customHeight="1">
      <c r="A1769" s="9">
        <v>715</v>
      </c>
      <c r="B1769" s="1284">
        <v>5700</v>
      </c>
      <c r="C1769" s="2184" t="s">
        <v>1349</v>
      </c>
      <c r="D1769" s="2185"/>
      <c r="E1769" s="465">
        <f t="shared" ref="E1769:J1769" si="316">SUM(E1770:E1772)</f>
        <v>0</v>
      </c>
      <c r="F1769" s="466">
        <f t="shared" si="316"/>
        <v>0</v>
      </c>
      <c r="G1769" s="578">
        <f t="shared" si="316"/>
        <v>0</v>
      </c>
      <c r="H1769" s="579">
        <f t="shared" si="316"/>
        <v>0</v>
      </c>
      <c r="I1769" s="579">
        <f t="shared" si="316"/>
        <v>0</v>
      </c>
      <c r="J1769" s="580">
        <f t="shared" si="316"/>
        <v>0</v>
      </c>
      <c r="K1769" s="1566" t="str">
        <f t="shared" si="306"/>
        <v/>
      </c>
      <c r="L1769" s="497"/>
    </row>
    <row r="1770" spans="1:12" hidden="1">
      <c r="A1770" s="9">
        <v>720</v>
      </c>
      <c r="B1770" s="1285"/>
      <c r="C1770" s="1286">
        <v>5701</v>
      </c>
      <c r="D1770" s="1287" t="s">
        <v>988</v>
      </c>
      <c r="E1770" s="622"/>
      <c r="F1770" s="631">
        <f>G1770+H1770+I1770+J1770</f>
        <v>0</v>
      </c>
      <c r="G1770" s="545"/>
      <c r="H1770" s="546"/>
      <c r="I1770" s="546"/>
      <c r="J1770" s="547"/>
      <c r="K1770" s="1566" t="str">
        <f t="shared" si="306"/>
        <v/>
      </c>
      <c r="L1770" s="497"/>
    </row>
    <row r="1771" spans="1:12" hidden="1">
      <c r="A1771" s="9">
        <v>725</v>
      </c>
      <c r="B1771" s="1285"/>
      <c r="C1771" s="1292">
        <v>5702</v>
      </c>
      <c r="D1771" s="1293" t="s">
        <v>989</v>
      </c>
      <c r="E1771" s="626"/>
      <c r="F1771" s="634">
        <f>G1771+H1771+I1771+J1771</f>
        <v>0</v>
      </c>
      <c r="G1771" s="612"/>
      <c r="H1771" s="613"/>
      <c r="I1771" s="613"/>
      <c r="J1771" s="614"/>
      <c r="K1771" s="1566" t="str">
        <f t="shared" si="306"/>
        <v/>
      </c>
      <c r="L1771" s="497"/>
    </row>
    <row r="1772" spans="1:12" hidden="1">
      <c r="A1772" s="9">
        <v>730</v>
      </c>
      <c r="B1772" s="1237"/>
      <c r="C1772" s="1294">
        <v>4071</v>
      </c>
      <c r="D1772" s="1295" t="s">
        <v>990</v>
      </c>
      <c r="E1772" s="1552"/>
      <c r="F1772" s="644">
        <f>G1772+H1772+I1772+J1772</f>
        <v>0</v>
      </c>
      <c r="G1772" s="747"/>
      <c r="H1772" s="1347"/>
      <c r="I1772" s="1347"/>
      <c r="J1772" s="1348"/>
      <c r="K1772" s="1566" t="str">
        <f t="shared" si="306"/>
        <v/>
      </c>
      <c r="L1772" s="497"/>
    </row>
    <row r="1773" spans="1:12" hidden="1">
      <c r="A1773" s="9">
        <v>735</v>
      </c>
      <c r="B1773" s="1296"/>
      <c r="C1773" s="1297"/>
      <c r="D1773" s="1298"/>
      <c r="E1773" s="1567"/>
      <c r="F1773" s="764"/>
      <c r="G1773" s="764"/>
      <c r="H1773" s="764"/>
      <c r="I1773" s="764"/>
      <c r="J1773" s="765"/>
      <c r="K1773" s="1566" t="str">
        <f t="shared" si="306"/>
        <v/>
      </c>
      <c r="L1773" s="497"/>
    </row>
    <row r="1774" spans="1:12" hidden="1">
      <c r="A1774" s="9">
        <v>740</v>
      </c>
      <c r="B1774" s="1299">
        <v>98</v>
      </c>
      <c r="C1774" s="2186" t="s">
        <v>991</v>
      </c>
      <c r="D1774" s="2187"/>
      <c r="E1774" s="1553"/>
      <c r="F1774" s="778">
        <f>G1774+H1774+I1774+J1774</f>
        <v>0</v>
      </c>
      <c r="G1774" s="771">
        <v>0</v>
      </c>
      <c r="H1774" s="772">
        <v>0</v>
      </c>
      <c r="I1774" s="772">
        <v>0</v>
      </c>
      <c r="J1774" s="773">
        <v>0</v>
      </c>
      <c r="K1774" s="1566" t="str">
        <f t="shared" si="306"/>
        <v/>
      </c>
      <c r="L1774" s="497"/>
    </row>
    <row r="1775" spans="1:12" hidden="1">
      <c r="A1775" s="9">
        <v>745</v>
      </c>
      <c r="B1775" s="1300"/>
      <c r="C1775" s="1301"/>
      <c r="D1775" s="1302"/>
      <c r="E1775" s="384"/>
      <c r="F1775" s="384"/>
      <c r="G1775" s="384"/>
      <c r="H1775" s="384"/>
      <c r="I1775" s="384"/>
      <c r="J1775" s="385"/>
      <c r="K1775" s="1566" t="str">
        <f t="shared" si="306"/>
        <v/>
      </c>
      <c r="L1775" s="497"/>
    </row>
    <row r="1776" spans="1:12" hidden="1">
      <c r="A1776" s="8">
        <v>750</v>
      </c>
      <c r="B1776" s="1303"/>
      <c r="C1776" s="1157"/>
      <c r="D1776" s="1298"/>
      <c r="E1776" s="386"/>
      <c r="F1776" s="386"/>
      <c r="G1776" s="386"/>
      <c r="H1776" s="386"/>
      <c r="I1776" s="386"/>
      <c r="J1776" s="387"/>
      <c r="K1776" s="1566" t="str">
        <f t="shared" si="306"/>
        <v/>
      </c>
      <c r="L1776" s="497"/>
    </row>
    <row r="1777" spans="1:12" hidden="1">
      <c r="A1777" s="9">
        <v>755</v>
      </c>
      <c r="B1777" s="1304"/>
      <c r="C1777" s="1305"/>
      <c r="D1777" s="1298"/>
      <c r="E1777" s="386"/>
      <c r="F1777" s="386"/>
      <c r="G1777" s="386"/>
      <c r="H1777" s="386"/>
      <c r="I1777" s="386"/>
      <c r="J1777" s="387"/>
      <c r="K1777" s="1566" t="str">
        <f t="shared" si="306"/>
        <v/>
      </c>
      <c r="L1777" s="497"/>
    </row>
    <row r="1778" spans="1:12" ht="16.5" thickBot="1">
      <c r="A1778" s="9">
        <v>760</v>
      </c>
      <c r="B1778" s="1306"/>
      <c r="C1778" s="1306" t="s">
        <v>499</v>
      </c>
      <c r="D1778" s="1307">
        <f>+B1778</f>
        <v>0</v>
      </c>
      <c r="E1778" s="479">
        <f t="shared" ref="E1778:J1778" si="317">SUM(E1662,E1665,E1671,E1679,E1680,E1698,E1702,E1708,E1711,E1712,E1713,E1714,E1715,E1724,E1731,E1732,E1733,E1734,E1741,E1745,E1746,E1747,E1748,E1751,E1752,E1760,E1763,E1764,E1769)+E1774</f>
        <v>68252</v>
      </c>
      <c r="F1778" s="480">
        <f t="shared" si="317"/>
        <v>56385</v>
      </c>
      <c r="G1778" s="761">
        <f t="shared" si="317"/>
        <v>37387</v>
      </c>
      <c r="H1778" s="762">
        <f t="shared" si="317"/>
        <v>0</v>
      </c>
      <c r="I1778" s="762">
        <f t="shared" si="317"/>
        <v>0</v>
      </c>
      <c r="J1778" s="763">
        <f t="shared" si="317"/>
        <v>18998</v>
      </c>
      <c r="K1778" s="1566">
        <f t="shared" si="306"/>
        <v>1</v>
      </c>
      <c r="L1778" s="1560" t="str">
        <f>LEFT(C1659,1)</f>
        <v>5</v>
      </c>
    </row>
    <row r="1779" spans="1:12" ht="16.5" thickTop="1">
      <c r="A1779" s="8">
        <v>765</v>
      </c>
      <c r="B1779" s="1308"/>
      <c r="C1779" s="1309"/>
      <c r="D1779" s="1160"/>
      <c r="E1779" s="779"/>
      <c r="F1779" s="779"/>
      <c r="G1779" s="779"/>
      <c r="H1779" s="779"/>
      <c r="I1779" s="779"/>
      <c r="J1779" s="779"/>
      <c r="K1779" s="4">
        <f>K1778</f>
        <v>1</v>
      </c>
      <c r="L1779" s="496"/>
    </row>
    <row r="1780" spans="1:12">
      <c r="A1780" s="8">
        <v>775</v>
      </c>
      <c r="B1780" s="1219"/>
      <c r="C1780" s="1310"/>
      <c r="D1780" s="1311"/>
      <c r="E1780" s="780"/>
      <c r="F1780" s="780"/>
      <c r="G1780" s="780"/>
      <c r="H1780" s="780"/>
      <c r="I1780" s="780"/>
      <c r="J1780" s="780"/>
      <c r="K1780" s="4">
        <f>K1778</f>
        <v>1</v>
      </c>
      <c r="L1780" s="496"/>
    </row>
    <row r="1781" spans="1:12" hidden="1">
      <c r="A1781" s="9">
        <v>780</v>
      </c>
      <c r="B1781" s="779"/>
      <c r="C1781" s="1157"/>
      <c r="D1781" s="1183"/>
      <c r="E1781" s="780"/>
      <c r="F1781" s="780"/>
      <c r="G1781" s="780"/>
      <c r="H1781" s="780"/>
      <c r="I1781" s="780"/>
      <c r="J1781" s="780"/>
      <c r="K1781" s="1954" t="str">
        <f>(IF(SUM(K1792:K1813)&lt;&gt;0,$K$2,""))</f>
        <v/>
      </c>
      <c r="L1781" s="496"/>
    </row>
    <row r="1782" spans="1:12" hidden="1">
      <c r="A1782" s="9">
        <v>785</v>
      </c>
      <c r="B1782" s="2188" t="str">
        <f>$B$7</f>
        <v>ОТЧЕТНИ ДАННИ ПО ЕБК ЗА ИЗПЪЛНЕНИЕТО НА БЮДЖЕТА</v>
      </c>
      <c r="C1782" s="2189"/>
      <c r="D1782" s="2189"/>
      <c r="E1782" s="780"/>
      <c r="F1782" s="780"/>
      <c r="G1782" s="780"/>
      <c r="H1782" s="780"/>
      <c r="I1782" s="780"/>
      <c r="J1782" s="780"/>
      <c r="K1782" s="1954" t="str">
        <f>(IF(SUM(K1792:K1813)&lt;&gt;0,$K$2,""))</f>
        <v/>
      </c>
      <c r="L1782" s="496"/>
    </row>
    <row r="1783" spans="1:12" hidden="1">
      <c r="A1783" s="9">
        <v>790</v>
      </c>
      <c r="B1783" s="779"/>
      <c r="C1783" s="1157"/>
      <c r="D1783" s="1183"/>
      <c r="E1783" s="1184" t="s">
        <v>750</v>
      </c>
      <c r="F1783" s="1184" t="s">
        <v>649</v>
      </c>
      <c r="G1783" s="780"/>
      <c r="H1783" s="780"/>
      <c r="I1783" s="780"/>
      <c r="J1783" s="780"/>
      <c r="K1783" s="1954" t="str">
        <f>(IF(SUM(K1792:K1813)&lt;&gt;0,$K$2,""))</f>
        <v/>
      </c>
      <c r="L1783" s="496"/>
    </row>
    <row r="1784" spans="1:12" ht="18.75" hidden="1">
      <c r="A1784" s="9">
        <v>795</v>
      </c>
      <c r="B1784" s="2190" t="str">
        <f>$B$9</f>
        <v>ОБЛАСТНА АДМИНИСТРАЦИЯ-ПЛЕВЕН</v>
      </c>
      <c r="C1784" s="2191"/>
      <c r="D1784" s="2192"/>
      <c r="E1784" s="1096">
        <f>$E$9</f>
        <v>42736</v>
      </c>
      <c r="F1784" s="1188">
        <f>$F$9</f>
        <v>43100</v>
      </c>
      <c r="G1784" s="780"/>
      <c r="H1784" s="780"/>
      <c r="I1784" s="780"/>
      <c r="J1784" s="780"/>
      <c r="K1784" s="1954" t="str">
        <f>(IF(SUM(K1792:K1813)&lt;&gt;0,$K$2,""))</f>
        <v/>
      </c>
      <c r="L1784" s="496"/>
    </row>
    <row r="1785" spans="1:12" hidden="1">
      <c r="A1785" s="8">
        <v>805</v>
      </c>
      <c r="B1785" s="1189" t="str">
        <f>$B$10</f>
        <v xml:space="preserve">                                                            (наименование на разпоредителя с бюджет)</v>
      </c>
      <c r="C1785" s="779"/>
      <c r="D1785" s="1160"/>
      <c r="E1785" s="1190"/>
      <c r="F1785" s="1190"/>
      <c r="G1785" s="780"/>
      <c r="H1785" s="780"/>
      <c r="I1785" s="780"/>
      <c r="J1785" s="780"/>
      <c r="K1785" s="1954" t="str">
        <f>(IF(SUM(K1792:K1813)&lt;&gt;0,$K$2,""))</f>
        <v/>
      </c>
      <c r="L1785" s="496"/>
    </row>
    <row r="1786" spans="1:12" hidden="1">
      <c r="A1786" s="9">
        <v>810</v>
      </c>
      <c r="B1786" s="1189"/>
      <c r="C1786" s="779"/>
      <c r="D1786" s="1160"/>
      <c r="E1786" s="1189"/>
      <c r="F1786" s="779"/>
      <c r="G1786" s="780"/>
      <c r="H1786" s="780"/>
      <c r="I1786" s="780"/>
      <c r="J1786" s="780"/>
      <c r="K1786" s="1954" t="str">
        <f>(IF(SUM(K1792:K1813)&lt;&gt;0,$K$2,""))</f>
        <v/>
      </c>
      <c r="L1786" s="496"/>
    </row>
    <row r="1787" spans="1:12" ht="19.5" hidden="1">
      <c r="A1787" s="9">
        <v>815</v>
      </c>
      <c r="B1787" s="2193" t="str">
        <f>$B$12</f>
        <v xml:space="preserve">Министерски съвет </v>
      </c>
      <c r="C1787" s="2194"/>
      <c r="D1787" s="2195"/>
      <c r="E1787" s="1191" t="s">
        <v>1328</v>
      </c>
      <c r="F1787" s="1953" t="str">
        <f>$F$12</f>
        <v>0300</v>
      </c>
      <c r="G1787" s="780"/>
      <c r="H1787" s="780"/>
      <c r="I1787" s="780"/>
      <c r="J1787" s="780"/>
      <c r="K1787" s="1954" t="str">
        <f>(IF(SUM(K1792:K1813)&lt;&gt;0,$K$2,""))</f>
        <v/>
      </c>
      <c r="L1787" s="496"/>
    </row>
    <row r="1788" spans="1:12" hidden="1">
      <c r="A1788" s="13">
        <v>525</v>
      </c>
      <c r="B1788" s="1193" t="str">
        <f>$B$13</f>
        <v xml:space="preserve">                                             (наименование на първостепенния разпоредител с бюджет)</v>
      </c>
      <c r="C1788" s="779"/>
      <c r="D1788" s="1160"/>
      <c r="E1788" s="1194"/>
      <c r="F1788" s="1195"/>
      <c r="G1788" s="780"/>
      <c r="H1788" s="780"/>
      <c r="I1788" s="780"/>
      <c r="J1788" s="780"/>
      <c r="K1788" s="1954" t="str">
        <f>(IF(SUM(K1792:K1813)&lt;&gt;0,$K$2,""))</f>
        <v/>
      </c>
      <c r="L1788" s="496"/>
    </row>
    <row r="1789" spans="1:12" ht="19.5" hidden="1">
      <c r="A1789" s="8">
        <v>820</v>
      </c>
      <c r="B1789" s="1312"/>
      <c r="C1789" s="1312"/>
      <c r="D1789" s="1313" t="s">
        <v>1442</v>
      </c>
      <c r="E1789" s="1314">
        <f>$E$15</f>
        <v>0</v>
      </c>
      <c r="F1789" s="1315" t="str">
        <f>$F$15</f>
        <v>БЮДЖЕТ</v>
      </c>
      <c r="G1789" s="386"/>
      <c r="H1789" s="386"/>
      <c r="I1789" s="386"/>
      <c r="J1789" s="386"/>
      <c r="K1789" s="1954" t="str">
        <f>(IF(SUM(K1792:K1813)&lt;&gt;0,$K$2,""))</f>
        <v/>
      </c>
      <c r="L1789" s="496"/>
    </row>
    <row r="1790" spans="1:12" hidden="1">
      <c r="A1790" s="9">
        <v>821</v>
      </c>
      <c r="B1790" s="1190"/>
      <c r="C1790" s="1157"/>
      <c r="D1790" s="1316" t="s">
        <v>1050</v>
      </c>
      <c r="E1790" s="780"/>
      <c r="F1790" s="1317" t="s">
        <v>753</v>
      </c>
      <c r="G1790" s="1317"/>
      <c r="H1790" s="386"/>
      <c r="I1790" s="1317"/>
      <c r="J1790" s="386"/>
      <c r="K1790" s="1954" t="str">
        <f>(IF(SUM(K1792:K1813)&lt;&gt;0,$K$2,""))</f>
        <v/>
      </c>
      <c r="L1790" s="496"/>
    </row>
    <row r="1791" spans="1:12" hidden="1">
      <c r="A1791" s="9">
        <v>822</v>
      </c>
      <c r="B1791" s="1318" t="s">
        <v>993</v>
      </c>
      <c r="C1791" s="1319" t="s">
        <v>994</v>
      </c>
      <c r="D1791" s="1320" t="s">
        <v>995</v>
      </c>
      <c r="E1791" s="1321" t="s">
        <v>996</v>
      </c>
      <c r="F1791" s="1322" t="s">
        <v>997</v>
      </c>
      <c r="G1791" s="781"/>
      <c r="H1791" s="781"/>
      <c r="I1791" s="781"/>
      <c r="J1791" s="781"/>
      <c r="K1791" s="1954" t="str">
        <f>(IF(SUM(K1792:K1813)&lt;&gt;0,$K$2,""))</f>
        <v/>
      </c>
      <c r="L1791" s="496"/>
    </row>
    <row r="1792" spans="1:12" hidden="1">
      <c r="A1792" s="9">
        <v>823</v>
      </c>
      <c r="B1792" s="1323"/>
      <c r="C1792" s="1324" t="s">
        <v>998</v>
      </c>
      <c r="D1792" s="1325" t="s">
        <v>999</v>
      </c>
      <c r="E1792" s="1349">
        <f>E1793+E1794</f>
        <v>0</v>
      </c>
      <c r="F1792" s="1350">
        <f>F1793+F1794</f>
        <v>0</v>
      </c>
      <c r="G1792" s="781"/>
      <c r="H1792" s="781"/>
      <c r="I1792" s="781"/>
      <c r="J1792" s="781"/>
      <c r="K1792" s="212" t="str">
        <f t="shared" ref="K1792:K1813" si="318">(IF($E1792&lt;&gt;0,$K$2,IF($F1792&lt;&gt;0,$K$2,"")))</f>
        <v/>
      </c>
      <c r="L1792" s="496"/>
    </row>
    <row r="1793" spans="1:12" hidden="1">
      <c r="A1793" s="9">
        <v>825</v>
      </c>
      <c r="B1793" s="1326"/>
      <c r="C1793" s="1327" t="s">
        <v>1000</v>
      </c>
      <c r="D1793" s="1328" t="s">
        <v>1001</v>
      </c>
      <c r="E1793" s="1351"/>
      <c r="F1793" s="1352"/>
      <c r="G1793" s="781"/>
      <c r="H1793" s="781"/>
      <c r="I1793" s="781"/>
      <c r="J1793" s="781"/>
      <c r="K1793" s="212" t="str">
        <f t="shared" si="318"/>
        <v/>
      </c>
      <c r="L1793" s="496"/>
    </row>
    <row r="1794" spans="1:12" hidden="1">
      <c r="A1794" s="9"/>
      <c r="B1794" s="1329"/>
      <c r="C1794" s="1330" t="s">
        <v>1002</v>
      </c>
      <c r="D1794" s="1331" t="s">
        <v>1003</v>
      </c>
      <c r="E1794" s="1353"/>
      <c r="F1794" s="1354"/>
      <c r="G1794" s="781"/>
      <c r="H1794" s="781"/>
      <c r="I1794" s="781"/>
      <c r="J1794" s="781"/>
      <c r="K1794" s="212" t="str">
        <f t="shared" si="318"/>
        <v/>
      </c>
      <c r="L1794" s="496"/>
    </row>
    <row r="1795" spans="1:12" hidden="1">
      <c r="A1795" s="9"/>
      <c r="B1795" s="1323"/>
      <c r="C1795" s="1324" t="s">
        <v>1004</v>
      </c>
      <c r="D1795" s="1325" t="s">
        <v>1005</v>
      </c>
      <c r="E1795" s="1355">
        <f>E1796+E1797</f>
        <v>0</v>
      </c>
      <c r="F1795" s="1356">
        <f>F1796+F1797</f>
        <v>0</v>
      </c>
      <c r="G1795" s="781"/>
      <c r="H1795" s="781"/>
      <c r="I1795" s="781"/>
      <c r="J1795" s="781"/>
      <c r="K1795" s="212" t="str">
        <f t="shared" si="318"/>
        <v/>
      </c>
      <c r="L1795" s="496"/>
    </row>
    <row r="1796" spans="1:12" hidden="1">
      <c r="A1796" s="9"/>
      <c r="B1796" s="1326"/>
      <c r="C1796" s="1327" t="s">
        <v>1006</v>
      </c>
      <c r="D1796" s="1328" t="s">
        <v>1001</v>
      </c>
      <c r="E1796" s="1351"/>
      <c r="F1796" s="1352"/>
      <c r="G1796" s="781"/>
      <c r="H1796" s="781"/>
      <c r="I1796" s="781"/>
      <c r="J1796" s="781"/>
      <c r="K1796" s="212" t="str">
        <f t="shared" si="318"/>
        <v/>
      </c>
      <c r="L1796" s="496"/>
    </row>
    <row r="1797" spans="1:12" hidden="1">
      <c r="A1797" s="9"/>
      <c r="B1797" s="1332"/>
      <c r="C1797" s="1333" t="s">
        <v>1007</v>
      </c>
      <c r="D1797" s="1334" t="s">
        <v>1008</v>
      </c>
      <c r="E1797" s="1357"/>
      <c r="F1797" s="1358"/>
      <c r="G1797" s="781"/>
      <c r="H1797" s="781"/>
      <c r="I1797" s="781"/>
      <c r="J1797" s="781"/>
      <c r="K1797" s="212" t="str">
        <f t="shared" si="318"/>
        <v/>
      </c>
      <c r="L1797" s="496"/>
    </row>
    <row r="1798" spans="1:12" hidden="1">
      <c r="A1798" s="9"/>
      <c r="B1798" s="1323"/>
      <c r="C1798" s="1324" t="s">
        <v>1009</v>
      </c>
      <c r="D1798" s="1325" t="s">
        <v>1010</v>
      </c>
      <c r="E1798" s="1359"/>
      <c r="F1798" s="1360"/>
      <c r="G1798" s="781"/>
      <c r="H1798" s="781"/>
      <c r="I1798" s="781"/>
      <c r="J1798" s="781"/>
      <c r="K1798" s="212" t="str">
        <f t="shared" si="318"/>
        <v/>
      </c>
      <c r="L1798" s="496"/>
    </row>
    <row r="1799" spans="1:12" hidden="1">
      <c r="A1799" s="9"/>
      <c r="B1799" s="1326"/>
      <c r="C1799" s="1335" t="s">
        <v>1011</v>
      </c>
      <c r="D1799" s="1336" t="s">
        <v>1012</v>
      </c>
      <c r="E1799" s="1361"/>
      <c r="F1799" s="1362"/>
      <c r="G1799" s="781"/>
      <c r="H1799" s="781"/>
      <c r="I1799" s="781"/>
      <c r="J1799" s="781"/>
      <c r="K1799" s="212" t="str">
        <f t="shared" si="318"/>
        <v/>
      </c>
      <c r="L1799" s="496"/>
    </row>
    <row r="1800" spans="1:12" hidden="1">
      <c r="A1800" s="9"/>
      <c r="B1800" s="1332"/>
      <c r="C1800" s="1330" t="s">
        <v>1013</v>
      </c>
      <c r="D1800" s="1331" t="s">
        <v>1014</v>
      </c>
      <c r="E1800" s="1363"/>
      <c r="F1800" s="1364"/>
      <c r="G1800" s="781"/>
      <c r="H1800" s="781"/>
      <c r="I1800" s="781"/>
      <c r="J1800" s="781"/>
      <c r="K1800" s="212" t="str">
        <f t="shared" si="318"/>
        <v/>
      </c>
      <c r="L1800" s="496"/>
    </row>
    <row r="1801" spans="1:12" hidden="1">
      <c r="A1801" s="9"/>
      <c r="B1801" s="1323"/>
      <c r="C1801" s="1324" t="s">
        <v>1015</v>
      </c>
      <c r="D1801" s="1325" t="s">
        <v>1016</v>
      </c>
      <c r="E1801" s="1355"/>
      <c r="F1801" s="1356"/>
      <c r="G1801" s="781"/>
      <c r="H1801" s="781"/>
      <c r="I1801" s="781"/>
      <c r="J1801" s="781"/>
      <c r="K1801" s="212" t="str">
        <f t="shared" si="318"/>
        <v/>
      </c>
      <c r="L1801" s="496"/>
    </row>
    <row r="1802" spans="1:12" hidden="1">
      <c r="A1802" s="9"/>
      <c r="B1802" s="1326"/>
      <c r="C1802" s="1335" t="s">
        <v>1017</v>
      </c>
      <c r="D1802" s="1336" t="s">
        <v>1018</v>
      </c>
      <c r="E1802" s="1365"/>
      <c r="F1802" s="1366"/>
      <c r="G1802" s="781"/>
      <c r="H1802" s="781"/>
      <c r="I1802" s="781"/>
      <c r="J1802" s="781"/>
      <c r="K1802" s="212" t="str">
        <f t="shared" si="318"/>
        <v/>
      </c>
      <c r="L1802" s="496"/>
    </row>
    <row r="1803" spans="1:12" hidden="1">
      <c r="A1803" s="9"/>
      <c r="B1803" s="1332"/>
      <c r="C1803" s="1330" t="s">
        <v>1019</v>
      </c>
      <c r="D1803" s="1331" t="s">
        <v>1020</v>
      </c>
      <c r="E1803" s="1353"/>
      <c r="F1803" s="1354"/>
      <c r="G1803" s="781"/>
      <c r="H1803" s="781"/>
      <c r="I1803" s="781"/>
      <c r="J1803" s="781"/>
      <c r="K1803" s="212" t="str">
        <f t="shared" si="318"/>
        <v/>
      </c>
      <c r="L1803" s="496"/>
    </row>
    <row r="1804" spans="1:12" hidden="1">
      <c r="A1804" s="9"/>
      <c r="B1804" s="1323"/>
      <c r="C1804" s="1324" t="s">
        <v>1021</v>
      </c>
      <c r="D1804" s="1325" t="s">
        <v>315</v>
      </c>
      <c r="E1804" s="1355"/>
      <c r="F1804" s="1356"/>
      <c r="G1804" s="781"/>
      <c r="H1804" s="781"/>
      <c r="I1804" s="781"/>
      <c r="J1804" s="781"/>
      <c r="K1804" s="212" t="str">
        <f t="shared" si="318"/>
        <v/>
      </c>
      <c r="L1804" s="496"/>
    </row>
    <row r="1805" spans="1:12" ht="31.5" hidden="1">
      <c r="A1805" s="9"/>
      <c r="B1805" s="1323"/>
      <c r="C1805" s="1324" t="s">
        <v>316</v>
      </c>
      <c r="D1805" s="1325" t="s">
        <v>11</v>
      </c>
      <c r="E1805" s="1367"/>
      <c r="F1805" s="1368"/>
      <c r="G1805" s="781"/>
      <c r="H1805" s="781"/>
      <c r="I1805" s="781"/>
      <c r="J1805" s="781"/>
      <c r="K1805" s="212" t="str">
        <f t="shared" si="318"/>
        <v/>
      </c>
      <c r="L1805" s="496"/>
    </row>
    <row r="1806" spans="1:12" hidden="1">
      <c r="A1806" s="9"/>
      <c r="B1806" s="1323"/>
      <c r="C1806" s="1324" t="s">
        <v>317</v>
      </c>
      <c r="D1806" s="1325" t="s">
        <v>9</v>
      </c>
      <c r="E1806" s="1355"/>
      <c r="F1806" s="1356"/>
      <c r="G1806" s="781"/>
      <c r="H1806" s="781"/>
      <c r="I1806" s="781"/>
      <c r="J1806" s="781"/>
      <c r="K1806" s="212" t="str">
        <f t="shared" si="318"/>
        <v/>
      </c>
      <c r="L1806" s="496"/>
    </row>
    <row r="1807" spans="1:12" ht="31.5" hidden="1">
      <c r="A1807" s="9"/>
      <c r="B1807" s="1323"/>
      <c r="C1807" s="1324" t="s">
        <v>318</v>
      </c>
      <c r="D1807" s="1325" t="s">
        <v>10</v>
      </c>
      <c r="E1807" s="1355"/>
      <c r="F1807" s="1356"/>
      <c r="G1807" s="781"/>
      <c r="H1807" s="781"/>
      <c r="I1807" s="781"/>
      <c r="J1807" s="781"/>
      <c r="K1807" s="212" t="str">
        <f t="shared" si="318"/>
        <v/>
      </c>
      <c r="L1807" s="496"/>
    </row>
    <row r="1808" spans="1:12" ht="31.5" hidden="1">
      <c r="A1808" s="11"/>
      <c r="B1808" s="1323"/>
      <c r="C1808" s="1324" t="s">
        <v>319</v>
      </c>
      <c r="D1808" s="1325" t="s">
        <v>320</v>
      </c>
      <c r="E1808" s="1355"/>
      <c r="F1808" s="1356"/>
      <c r="G1808" s="781"/>
      <c r="H1808" s="781"/>
      <c r="I1808" s="781"/>
      <c r="J1808" s="781"/>
      <c r="K1808" s="212" t="str">
        <f t="shared" si="318"/>
        <v/>
      </c>
      <c r="L1808" s="496"/>
    </row>
    <row r="1809" spans="1:12" hidden="1">
      <c r="A1809" s="11">
        <v>905</v>
      </c>
      <c r="B1809" s="1323"/>
      <c r="C1809" s="1324" t="s">
        <v>321</v>
      </c>
      <c r="D1809" s="1325" t="s">
        <v>322</v>
      </c>
      <c r="E1809" s="1355"/>
      <c r="F1809" s="1356"/>
      <c r="G1809" s="781"/>
      <c r="H1809" s="781"/>
      <c r="I1809" s="781"/>
      <c r="J1809" s="781"/>
      <c r="K1809" s="212" t="str">
        <f t="shared" si="318"/>
        <v/>
      </c>
      <c r="L1809" s="496"/>
    </row>
    <row r="1810" spans="1:12" hidden="1">
      <c r="A1810" s="11">
        <v>906</v>
      </c>
      <c r="B1810" s="1323"/>
      <c r="C1810" s="1324" t="s">
        <v>323</v>
      </c>
      <c r="D1810" s="1325" t="s">
        <v>324</v>
      </c>
      <c r="E1810" s="1355"/>
      <c r="F1810" s="1356"/>
      <c r="G1810" s="781"/>
      <c r="H1810" s="781"/>
      <c r="I1810" s="781"/>
      <c r="J1810" s="781"/>
      <c r="K1810" s="212" t="str">
        <f t="shared" si="318"/>
        <v/>
      </c>
      <c r="L1810" s="496"/>
    </row>
    <row r="1811" spans="1:12" hidden="1">
      <c r="A1811" s="11">
        <v>907</v>
      </c>
      <c r="B1811" s="1323"/>
      <c r="C1811" s="1324" t="s">
        <v>325</v>
      </c>
      <c r="D1811" s="1325" t="s">
        <v>326</v>
      </c>
      <c r="E1811" s="1355"/>
      <c r="F1811" s="1356"/>
      <c r="G1811" s="781"/>
      <c r="H1811" s="781"/>
      <c r="I1811" s="781"/>
      <c r="J1811" s="781"/>
      <c r="K1811" s="212" t="str">
        <f t="shared" si="318"/>
        <v/>
      </c>
      <c r="L1811" s="496"/>
    </row>
    <row r="1812" spans="1:12" hidden="1">
      <c r="A1812" s="11">
        <v>910</v>
      </c>
      <c r="B1812" s="1323"/>
      <c r="C1812" s="1324" t="s">
        <v>327</v>
      </c>
      <c r="D1812" s="1325" t="s">
        <v>328</v>
      </c>
      <c r="E1812" s="1355"/>
      <c r="F1812" s="1356"/>
      <c r="G1812" s="781"/>
      <c r="H1812" s="781"/>
      <c r="I1812" s="781"/>
      <c r="J1812" s="781"/>
      <c r="K1812" s="212" t="str">
        <f t="shared" si="318"/>
        <v/>
      </c>
      <c r="L1812" s="496"/>
    </row>
    <row r="1813" spans="1:12" ht="16.5" hidden="1" thickBot="1">
      <c r="A1813" s="11">
        <v>911</v>
      </c>
      <c r="B1813" s="1337"/>
      <c r="C1813" s="1338" t="s">
        <v>329</v>
      </c>
      <c r="D1813" s="1339" t="s">
        <v>330</v>
      </c>
      <c r="E1813" s="1369"/>
      <c r="F1813" s="1370"/>
      <c r="G1813" s="781"/>
      <c r="H1813" s="781"/>
      <c r="I1813" s="781"/>
      <c r="J1813" s="781"/>
      <c r="K1813" s="212" t="str">
        <f t="shared" si="318"/>
        <v/>
      </c>
      <c r="L1813" s="496"/>
    </row>
    <row r="1814" spans="1:12">
      <c r="B1814" s="1340" t="s">
        <v>647</v>
      </c>
      <c r="C1814" s="1341"/>
      <c r="D1814" s="1342"/>
      <c r="E1814" s="781"/>
      <c r="F1814" s="781"/>
      <c r="G1814" s="781"/>
      <c r="H1814" s="781"/>
      <c r="I1814" s="781"/>
      <c r="J1814" s="781"/>
      <c r="K1814" s="4">
        <f>K1778</f>
        <v>1</v>
      </c>
      <c r="L1814" s="496"/>
    </row>
    <row r="1815" spans="1:12" ht="36" hidden="1" customHeight="1"/>
  </sheetData>
  <sheetProtection password="81B0" sheet="1" scenarios="1"/>
  <autoFilter ref="K1:K1815">
    <filterColumn colId="0">
      <filters>
        <filter val="1"/>
      </filters>
    </filterColumn>
  </autoFilter>
  <mergeCells count="345">
    <mergeCell ref="C39:D39"/>
    <mergeCell ref="C186:D186"/>
    <mergeCell ref="B7:D7"/>
    <mergeCell ref="B9:D9"/>
    <mergeCell ref="B12:D12"/>
    <mergeCell ref="C22:D22"/>
    <mergeCell ref="C28:D28"/>
    <mergeCell ref="C33:D33"/>
    <mergeCell ref="B601:C601"/>
    <mergeCell ref="C255:D255"/>
    <mergeCell ref="C297:D297"/>
    <mergeCell ref="C272:D272"/>
    <mergeCell ref="C275:D275"/>
    <mergeCell ref="H603:J603"/>
    <mergeCell ref="H601:J601"/>
    <mergeCell ref="C284:D284"/>
    <mergeCell ref="C287:D287"/>
    <mergeCell ref="C288:D288"/>
    <mergeCell ref="C189:D189"/>
    <mergeCell ref="C195:D195"/>
    <mergeCell ref="B173:D173"/>
    <mergeCell ref="B175:D175"/>
    <mergeCell ref="B178:D178"/>
    <mergeCell ref="C269:D269"/>
    <mergeCell ref="C236:D236"/>
    <mergeCell ref="C237:D237"/>
    <mergeCell ref="C222:D222"/>
    <mergeCell ref="C203:D203"/>
    <mergeCell ref="C276:D276"/>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695:D695"/>
    <mergeCell ref="C696:D696"/>
    <mergeCell ref="C703:D703"/>
    <mergeCell ref="C707:D707"/>
    <mergeCell ref="C708:D708"/>
    <mergeCell ref="C709:D709"/>
    <mergeCell ref="C710:D710"/>
    <mergeCell ref="C713:D713"/>
    <mergeCell ref="C714:D714"/>
    <mergeCell ref="C722:D722"/>
    <mergeCell ref="C725:D725"/>
    <mergeCell ref="C726:D726"/>
    <mergeCell ref="C731:D731"/>
    <mergeCell ref="C736:D736"/>
    <mergeCell ref="B744:D744"/>
    <mergeCell ref="B746:D746"/>
    <mergeCell ref="B749:D749"/>
    <mergeCell ref="B781:D781"/>
    <mergeCell ref="B783:D783"/>
    <mergeCell ref="B786:D786"/>
    <mergeCell ref="C797:D797"/>
    <mergeCell ref="C800:D800"/>
    <mergeCell ref="C806:D806"/>
    <mergeCell ref="C814:D814"/>
    <mergeCell ref="C815:D815"/>
    <mergeCell ref="C833:D833"/>
    <mergeCell ref="C837:D837"/>
    <mergeCell ref="C843:D843"/>
    <mergeCell ref="C846:D846"/>
    <mergeCell ref="C847:D847"/>
    <mergeCell ref="C848:D848"/>
    <mergeCell ref="C849:D849"/>
    <mergeCell ref="C850:D850"/>
    <mergeCell ref="C866:D866"/>
    <mergeCell ref="C867:D867"/>
    <mergeCell ref="C868:D868"/>
    <mergeCell ref="C869:D869"/>
    <mergeCell ref="C876:D876"/>
    <mergeCell ref="C880:D880"/>
    <mergeCell ref="C881:D881"/>
    <mergeCell ref="C882:D882"/>
    <mergeCell ref="C883:D883"/>
    <mergeCell ref="C886:D886"/>
    <mergeCell ref="C887:D887"/>
    <mergeCell ref="C895:D895"/>
    <mergeCell ref="C898:D898"/>
    <mergeCell ref="C899:D899"/>
    <mergeCell ref="C904:D904"/>
    <mergeCell ref="C909:D909"/>
    <mergeCell ref="B917:D917"/>
    <mergeCell ref="B919:D919"/>
    <mergeCell ref="B922:D922"/>
    <mergeCell ref="B954:D954"/>
    <mergeCell ref="B956:D956"/>
    <mergeCell ref="B959:D959"/>
    <mergeCell ref="C970:D970"/>
    <mergeCell ref="C973:D973"/>
    <mergeCell ref="C979:D979"/>
    <mergeCell ref="C987:D987"/>
    <mergeCell ref="C988:D988"/>
    <mergeCell ref="C1006:D1006"/>
    <mergeCell ref="C1010:D1010"/>
    <mergeCell ref="C1016:D1016"/>
    <mergeCell ref="C1019:D1019"/>
    <mergeCell ref="C1020:D1020"/>
    <mergeCell ref="C1021:D1021"/>
    <mergeCell ref="C1022:D1022"/>
    <mergeCell ref="C1023:D1023"/>
    <mergeCell ref="C1039:D1039"/>
    <mergeCell ref="C1040:D1040"/>
    <mergeCell ref="C1041:D1041"/>
    <mergeCell ref="C1042:D1042"/>
    <mergeCell ref="C1049:D1049"/>
    <mergeCell ref="C1053:D1053"/>
    <mergeCell ref="C1054:D1054"/>
    <mergeCell ref="C1055:D1055"/>
    <mergeCell ref="C1056:D1056"/>
    <mergeCell ref="C1059:D1059"/>
    <mergeCell ref="C1060:D1060"/>
    <mergeCell ref="C1068:D1068"/>
    <mergeCell ref="C1071:D1071"/>
    <mergeCell ref="C1072:D1072"/>
    <mergeCell ref="C1077:D1077"/>
    <mergeCell ref="C1082:D1082"/>
    <mergeCell ref="B1090:D1090"/>
    <mergeCell ref="B1092:D1092"/>
    <mergeCell ref="B1095:D1095"/>
    <mergeCell ref="B1127:D1127"/>
    <mergeCell ref="B1129:D1129"/>
    <mergeCell ref="B1132:D1132"/>
    <mergeCell ref="C1143:D1143"/>
    <mergeCell ref="C1146:D1146"/>
    <mergeCell ref="C1152:D1152"/>
    <mergeCell ref="C1160:D1160"/>
    <mergeCell ref="C1161:D1161"/>
    <mergeCell ref="C1179:D1179"/>
    <mergeCell ref="C1183:D1183"/>
    <mergeCell ref="C1189:D1189"/>
    <mergeCell ref="C1192:D1192"/>
    <mergeCell ref="C1193:D1193"/>
    <mergeCell ref="C1194:D1194"/>
    <mergeCell ref="C1195:D1195"/>
    <mergeCell ref="C1196:D1196"/>
    <mergeCell ref="C1212:D1212"/>
    <mergeCell ref="C1213:D1213"/>
    <mergeCell ref="C1214:D1214"/>
    <mergeCell ref="C1215:D1215"/>
    <mergeCell ref="C1222:D1222"/>
    <mergeCell ref="C1226:D1226"/>
    <mergeCell ref="C1227:D1227"/>
    <mergeCell ref="C1228:D1228"/>
    <mergeCell ref="C1229:D1229"/>
    <mergeCell ref="C1232:D1232"/>
    <mergeCell ref="C1233:D1233"/>
    <mergeCell ref="C1241:D1241"/>
    <mergeCell ref="C1244:D1244"/>
    <mergeCell ref="C1245:D1245"/>
    <mergeCell ref="C1250:D1250"/>
    <mergeCell ref="C1255:D1255"/>
    <mergeCell ref="B1263:D1263"/>
    <mergeCell ref="B1265:D1265"/>
    <mergeCell ref="B1268:D1268"/>
    <mergeCell ref="B1300:D1300"/>
    <mergeCell ref="B1302:D1302"/>
    <mergeCell ref="B1305:D1305"/>
    <mergeCell ref="C1316:D1316"/>
    <mergeCell ref="C1319:D1319"/>
    <mergeCell ref="C1325:D1325"/>
    <mergeCell ref="C1333:D1333"/>
    <mergeCell ref="C1334:D1334"/>
    <mergeCell ref="C1352:D1352"/>
    <mergeCell ref="C1356:D1356"/>
    <mergeCell ref="C1362:D1362"/>
    <mergeCell ref="C1365:D1365"/>
    <mergeCell ref="C1366:D1366"/>
    <mergeCell ref="C1367:D1367"/>
    <mergeCell ref="C1368:D1368"/>
    <mergeCell ref="C1369:D1369"/>
    <mergeCell ref="C1385:D1385"/>
    <mergeCell ref="C1386:D1386"/>
    <mergeCell ref="C1387:D1387"/>
    <mergeCell ref="C1388:D1388"/>
    <mergeCell ref="C1395:D1395"/>
    <mergeCell ref="C1399:D1399"/>
    <mergeCell ref="C1400:D1400"/>
    <mergeCell ref="C1401:D1401"/>
    <mergeCell ref="C1402:D1402"/>
    <mergeCell ref="C1405:D1405"/>
    <mergeCell ref="C1406:D1406"/>
    <mergeCell ref="C1414:D1414"/>
    <mergeCell ref="C1417:D1417"/>
    <mergeCell ref="C1418:D1418"/>
    <mergeCell ref="C1423:D1423"/>
    <mergeCell ref="C1428:D1428"/>
    <mergeCell ref="B1436:D1436"/>
    <mergeCell ref="B1438:D1438"/>
    <mergeCell ref="B1441:D1441"/>
    <mergeCell ref="B1473:D1473"/>
    <mergeCell ref="B1475:D1475"/>
    <mergeCell ref="B1478:D1478"/>
    <mergeCell ref="C1489:D1489"/>
    <mergeCell ref="C1492:D1492"/>
    <mergeCell ref="C1498:D1498"/>
    <mergeCell ref="C1506:D1506"/>
    <mergeCell ref="C1507:D1507"/>
    <mergeCell ref="C1525:D1525"/>
    <mergeCell ref="C1529:D1529"/>
    <mergeCell ref="C1535:D1535"/>
    <mergeCell ref="C1538:D1538"/>
    <mergeCell ref="C1539:D1539"/>
    <mergeCell ref="C1540:D1540"/>
    <mergeCell ref="C1541:D1541"/>
    <mergeCell ref="C1542:D1542"/>
    <mergeCell ref="C1558:D1558"/>
    <mergeCell ref="C1559:D1559"/>
    <mergeCell ref="C1560:D1560"/>
    <mergeCell ref="C1561:D1561"/>
    <mergeCell ref="C1568:D1568"/>
    <mergeCell ref="C1572:D1572"/>
    <mergeCell ref="C1573:D1573"/>
    <mergeCell ref="C1574:D1574"/>
    <mergeCell ref="C1575:D1575"/>
    <mergeCell ref="C1578:D1578"/>
    <mergeCell ref="C1579:D1579"/>
    <mergeCell ref="C1587:D1587"/>
    <mergeCell ref="C1590:D1590"/>
    <mergeCell ref="C1591:D1591"/>
    <mergeCell ref="C1596:D1596"/>
    <mergeCell ref="C1601:D1601"/>
    <mergeCell ref="B1609:D1609"/>
    <mergeCell ref="B1611:D1611"/>
    <mergeCell ref="B1614:D1614"/>
    <mergeCell ref="B1646:D1646"/>
    <mergeCell ref="B1648:D1648"/>
    <mergeCell ref="B1651:D1651"/>
    <mergeCell ref="C1662:D1662"/>
    <mergeCell ref="C1665:D1665"/>
    <mergeCell ref="C1671:D1671"/>
    <mergeCell ref="C1679:D1679"/>
    <mergeCell ref="C1680:D1680"/>
    <mergeCell ref="C1698:D1698"/>
    <mergeCell ref="C1702:D1702"/>
    <mergeCell ref="C1708:D1708"/>
    <mergeCell ref="C1711:D1711"/>
    <mergeCell ref="C1712:D1712"/>
    <mergeCell ref="C1713:D1713"/>
    <mergeCell ref="C1714:D1714"/>
    <mergeCell ref="C1715:D1715"/>
    <mergeCell ref="C1731:D1731"/>
    <mergeCell ref="C1732:D1732"/>
    <mergeCell ref="C1764:D1764"/>
    <mergeCell ref="C1733:D1733"/>
    <mergeCell ref="C1734:D1734"/>
    <mergeCell ref="C1741:D1741"/>
    <mergeCell ref="C1745:D1745"/>
    <mergeCell ref="C1746:D1746"/>
    <mergeCell ref="C1747:D1747"/>
    <mergeCell ref="C1769:D1769"/>
    <mergeCell ref="C1774:D1774"/>
    <mergeCell ref="B1782:D1782"/>
    <mergeCell ref="B1784:D1784"/>
    <mergeCell ref="B1787:D1787"/>
    <mergeCell ref="C1748:D1748"/>
    <mergeCell ref="C1751:D1751"/>
    <mergeCell ref="C1752:D1752"/>
    <mergeCell ref="C1760:D1760"/>
    <mergeCell ref="C1763:D1763"/>
  </mergeCells>
  <phoneticPr fontId="3" type="noConversion"/>
  <conditionalFormatting sqref="E443:J443">
    <cfRule type="cellIs" dxfId="233" priority="339" stopIfTrue="1" operator="notEqual">
      <formula>0</formula>
    </cfRule>
  </conditionalFormatting>
  <conditionalFormatting sqref="F588:F591">
    <cfRule type="cellIs" dxfId="232" priority="337" stopIfTrue="1" operator="notEqual">
      <formula>0</formula>
    </cfRule>
  </conditionalFormatting>
  <conditionalFormatting sqref="E313">
    <cfRule type="cellIs" dxfId="231" priority="269" stopIfTrue="1" operator="equal">
      <formula>98</formula>
    </cfRule>
    <cfRule type="cellIs" dxfId="230" priority="270" stopIfTrue="1" operator="equal">
      <formula>96</formula>
    </cfRule>
    <cfRule type="cellIs" dxfId="229" priority="271" stopIfTrue="1" operator="equal">
      <formula>42</formula>
    </cfRule>
    <cfRule type="cellIs" dxfId="85" priority="272" stopIfTrue="1" operator="equal">
      <formula>97</formula>
    </cfRule>
    <cfRule type="cellIs" dxfId="84" priority="273" stopIfTrue="1" operator="equal">
      <formula>33</formula>
    </cfRule>
  </conditionalFormatting>
  <conditionalFormatting sqref="F178">
    <cfRule type="cellIs" dxfId="228" priority="263" stopIfTrue="1" operator="equal">
      <formula>0</formula>
    </cfRule>
  </conditionalFormatting>
  <conditionalFormatting sqref="F311">
    <cfRule type="cellIs" dxfId="227" priority="262" stopIfTrue="1" operator="equal">
      <formula>0</formula>
    </cfRule>
  </conditionalFormatting>
  <conditionalFormatting sqref="F349">
    <cfRule type="cellIs" dxfId="226" priority="261" stopIfTrue="1" operator="equal">
      <formula>0</formula>
    </cfRule>
  </conditionalFormatting>
  <conditionalFormatting sqref="F434">
    <cfRule type="cellIs" dxfId="225" priority="260" stopIfTrue="1" operator="equal">
      <formula>0</formula>
    </cfRule>
  </conditionalFormatting>
  <conditionalFormatting sqref="F450">
    <cfRule type="cellIs" dxfId="224" priority="259" stopIfTrue="1" operator="equal">
      <formula>0</formula>
    </cfRule>
  </conditionalFormatting>
  <conditionalFormatting sqref="E594:J594">
    <cfRule type="cellIs" dxfId="223" priority="258" stopIfTrue="1" operator="notEqual">
      <formula>0</formula>
    </cfRule>
  </conditionalFormatting>
  <conditionalFormatting sqref="E15">
    <cfRule type="cellIs" dxfId="222" priority="220" stopIfTrue="1" operator="equal">
      <formula>98</formula>
    </cfRule>
    <cfRule type="cellIs" dxfId="221" priority="222" stopIfTrue="1" operator="equal">
      <formula>96</formula>
    </cfRule>
    <cfRule type="cellIs" dxfId="220" priority="223" stopIfTrue="1" operator="equal">
      <formula>42</formula>
    </cfRule>
    <cfRule type="cellIs" dxfId="83" priority="224" stopIfTrue="1" operator="equal">
      <formula>97</formula>
    </cfRule>
    <cfRule type="cellIs" dxfId="82" priority="225" stopIfTrue="1" operator="equal">
      <formula>33</formula>
    </cfRule>
  </conditionalFormatting>
  <conditionalFormatting sqref="F15">
    <cfRule type="cellIs" dxfId="219" priority="216" stopIfTrue="1" operator="equal">
      <formula>"ЧУЖДИ СРЕДСТВА"</formula>
    </cfRule>
    <cfRule type="cellIs" dxfId="218" priority="217" stopIfTrue="1" operator="equal">
      <formula>"СЕС - ДМП"</formula>
    </cfRule>
    <cfRule type="cellIs" dxfId="217" priority="218" stopIfTrue="1" operator="equal">
      <formula>"СЕС - РА"</formula>
    </cfRule>
    <cfRule type="cellIs" dxfId="81" priority="219" stopIfTrue="1" operator="equal">
      <formula>"СЕС - ДЕС"</formula>
    </cfRule>
    <cfRule type="cellIs" dxfId="80" priority="221" stopIfTrue="1" operator="equal">
      <formula>"СЕС - КСФ"</formula>
    </cfRule>
  </conditionalFormatting>
  <conditionalFormatting sqref="E180">
    <cfRule type="cellIs" dxfId="216" priority="210" stopIfTrue="1" operator="equal">
      <formula>98</formula>
    </cfRule>
    <cfRule type="cellIs" dxfId="215" priority="212" stopIfTrue="1" operator="equal">
      <formula>96</formula>
    </cfRule>
    <cfRule type="cellIs" dxfId="214" priority="213" stopIfTrue="1" operator="equal">
      <formula>42</formula>
    </cfRule>
    <cfRule type="cellIs" dxfId="79" priority="214" stopIfTrue="1" operator="equal">
      <formula>97</formula>
    </cfRule>
    <cfRule type="cellIs" dxfId="78" priority="215" stopIfTrue="1" operator="equal">
      <formula>33</formula>
    </cfRule>
  </conditionalFormatting>
  <conditionalFormatting sqref="E351">
    <cfRule type="cellIs" dxfId="213" priority="200" stopIfTrue="1" operator="equal">
      <formula>98</formula>
    </cfRule>
    <cfRule type="cellIs" dxfId="212" priority="202" stopIfTrue="1" operator="equal">
      <formula>96</formula>
    </cfRule>
    <cfRule type="cellIs" dxfId="211" priority="203" stopIfTrue="1" operator="equal">
      <formula>42</formula>
    </cfRule>
    <cfRule type="cellIs" dxfId="77" priority="204" stopIfTrue="1" operator="equal">
      <formula>97</formula>
    </cfRule>
    <cfRule type="cellIs" dxfId="76" priority="205" stopIfTrue="1" operator="equal">
      <formula>33</formula>
    </cfRule>
  </conditionalFormatting>
  <conditionalFormatting sqref="E436">
    <cfRule type="cellIs" dxfId="210" priority="190" stopIfTrue="1" operator="equal">
      <formula>98</formula>
    </cfRule>
    <cfRule type="cellIs" dxfId="209" priority="192" stopIfTrue="1" operator="equal">
      <formula>96</formula>
    </cfRule>
    <cfRule type="cellIs" dxfId="208" priority="193" stopIfTrue="1" operator="equal">
      <formula>42</formula>
    </cfRule>
    <cfRule type="cellIs" dxfId="75" priority="194" stopIfTrue="1" operator="equal">
      <formula>97</formula>
    </cfRule>
    <cfRule type="cellIs" dxfId="74" priority="195" stopIfTrue="1" operator="equal">
      <formula>33</formula>
    </cfRule>
  </conditionalFormatting>
  <conditionalFormatting sqref="E452">
    <cfRule type="cellIs" dxfId="207" priority="180" stopIfTrue="1" operator="equal">
      <formula>98</formula>
    </cfRule>
    <cfRule type="cellIs" dxfId="206" priority="182" stopIfTrue="1" operator="equal">
      <formula>96</formula>
    </cfRule>
    <cfRule type="cellIs" dxfId="205" priority="183" stopIfTrue="1" operator="equal">
      <formula>42</formula>
    </cfRule>
    <cfRule type="cellIs" dxfId="73" priority="184" stopIfTrue="1" operator="equal">
      <formula>97</formula>
    </cfRule>
    <cfRule type="cellIs" dxfId="72" priority="185" stopIfTrue="1" operator="equal">
      <formula>33</formula>
    </cfRule>
  </conditionalFormatting>
  <conditionalFormatting sqref="F180">
    <cfRule type="cellIs" dxfId="204" priority="171" stopIfTrue="1" operator="equal">
      <formula>"ЧУЖДИ СРЕДСТВА"</formula>
    </cfRule>
    <cfRule type="cellIs" dxfId="203" priority="172" stopIfTrue="1" operator="equal">
      <formula>"СЕС - ДМП"</formula>
    </cfRule>
    <cfRule type="cellIs" dxfId="202" priority="173" stopIfTrue="1" operator="equal">
      <formula>"СЕС - РА"</formula>
    </cfRule>
    <cfRule type="cellIs" dxfId="71" priority="174" stopIfTrue="1" operator="equal">
      <formula>"СЕС - ДЕС"</formula>
    </cfRule>
    <cfRule type="cellIs" dxfId="70" priority="175" stopIfTrue="1" operator="equal">
      <formula>"СЕС - КСФ"</formula>
    </cfRule>
  </conditionalFormatting>
  <conditionalFormatting sqref="F313">
    <cfRule type="cellIs" dxfId="201" priority="166" stopIfTrue="1" operator="equal">
      <formula>"ЧУЖДИ СРЕДСТВА"</formula>
    </cfRule>
    <cfRule type="cellIs" dxfId="200" priority="167" stopIfTrue="1" operator="equal">
      <formula>"СЕС - ДМП"</formula>
    </cfRule>
    <cfRule type="cellIs" dxfId="199" priority="168" stopIfTrue="1" operator="equal">
      <formula>"СЕС - РА"</formula>
    </cfRule>
    <cfRule type="cellIs" dxfId="69" priority="169" stopIfTrue="1" operator="equal">
      <formula>"СЕС - ДЕС"</formula>
    </cfRule>
    <cfRule type="cellIs" dxfId="68" priority="170" stopIfTrue="1" operator="equal">
      <formula>"СЕС - КСФ"</formula>
    </cfRule>
  </conditionalFormatting>
  <conditionalFormatting sqref="F351">
    <cfRule type="cellIs" dxfId="198" priority="161" stopIfTrue="1" operator="equal">
      <formula>"ЧУЖДИ СРЕДСТВА"</formula>
    </cfRule>
    <cfRule type="cellIs" dxfId="197" priority="162" stopIfTrue="1" operator="equal">
      <formula>"СЕС - ДМП"</formula>
    </cfRule>
    <cfRule type="cellIs" dxfId="196" priority="163" stopIfTrue="1" operator="equal">
      <formula>"СЕС - РА"</formula>
    </cfRule>
    <cfRule type="cellIs" dxfId="67" priority="164" stopIfTrue="1" operator="equal">
      <formula>"СЕС - ДЕС"</formula>
    </cfRule>
    <cfRule type="cellIs" dxfId="66" priority="165" stopIfTrue="1" operator="equal">
      <formula>"СЕС - КСФ"</formula>
    </cfRule>
  </conditionalFormatting>
  <conditionalFormatting sqref="F436">
    <cfRule type="cellIs" dxfId="195" priority="156" stopIfTrue="1" operator="equal">
      <formula>"ЧУЖДИ СРЕДСТВА"</formula>
    </cfRule>
    <cfRule type="cellIs" dxfId="194" priority="157" stopIfTrue="1" operator="equal">
      <formula>"СЕС - ДМП"</formula>
    </cfRule>
    <cfRule type="cellIs" dxfId="193" priority="158" stopIfTrue="1" operator="equal">
      <formula>"СЕС - РА"</formula>
    </cfRule>
    <cfRule type="cellIs" dxfId="65" priority="159" stopIfTrue="1" operator="equal">
      <formula>"СЕС - ДЕС"</formula>
    </cfRule>
    <cfRule type="cellIs" dxfId="64" priority="160" stopIfTrue="1" operator="equal">
      <formula>"СЕС - КСФ"</formula>
    </cfRule>
  </conditionalFormatting>
  <conditionalFormatting sqref="F452">
    <cfRule type="cellIs" dxfId="192" priority="151" stopIfTrue="1" operator="equal">
      <formula>"ЧУЖДИ СРЕДСТВА"</formula>
    </cfRule>
    <cfRule type="cellIs" dxfId="191" priority="152" stopIfTrue="1" operator="equal">
      <formula>"СЕС - ДМП"</formula>
    </cfRule>
    <cfRule type="cellIs" dxfId="190" priority="153" stopIfTrue="1" operator="equal">
      <formula>"СЕС - РА"</formula>
    </cfRule>
    <cfRule type="cellIs" dxfId="63" priority="154" stopIfTrue="1" operator="equal">
      <formula>"СЕС - ДЕС"</formula>
    </cfRule>
    <cfRule type="cellIs" dxfId="62" priority="155" stopIfTrue="1" operator="equal">
      <formula>"СЕС - КСФ"</formula>
    </cfRule>
  </conditionalFormatting>
  <conditionalFormatting sqref="D443">
    <cfRule type="cellIs" dxfId="189" priority="150" stopIfTrue="1" operator="notEqual">
      <formula>0</formula>
    </cfRule>
  </conditionalFormatting>
  <conditionalFormatting sqref="D594">
    <cfRule type="cellIs" dxfId="188" priority="149" stopIfTrue="1" operator="notEqual">
      <formula>0</formula>
    </cfRule>
  </conditionalFormatting>
  <conditionalFormatting sqref="I9:J9">
    <cfRule type="cellIs" dxfId="187" priority="141" stopIfTrue="1" operator="between">
      <formula>1000000000000</formula>
      <formula>9999999999999990</formula>
    </cfRule>
    <cfRule type="cellIs" dxfId="186" priority="142" stopIfTrue="1" operator="between">
      <formula>10000000000</formula>
      <formula>999999999999</formula>
    </cfRule>
    <cfRule type="cellIs" dxfId="185" priority="143" stopIfTrue="1" operator="between">
      <formula>1000000</formula>
      <formula>99999999</formula>
    </cfRule>
    <cfRule type="cellIs" dxfId="184" priority="144" stopIfTrue="1" operator="between">
      <formula>100</formula>
      <formula>9999</formula>
    </cfRule>
  </conditionalFormatting>
  <conditionalFormatting sqref="E751:F751">
    <cfRule type="cellIs" dxfId="183" priority="136" stopIfTrue="1" operator="equal">
      <formula>98</formula>
    </cfRule>
    <cfRule type="cellIs" dxfId="182" priority="137" stopIfTrue="1" operator="equal">
      <formula>96</formula>
    </cfRule>
    <cfRule type="cellIs" dxfId="181" priority="138" stopIfTrue="1" operator="equal">
      <formula>42</formula>
    </cfRule>
    <cfRule type="cellIs" dxfId="61" priority="139" stopIfTrue="1" operator="equal">
      <formula>97</formula>
    </cfRule>
    <cfRule type="cellIs" dxfId="60" priority="140" stopIfTrue="1" operator="equal">
      <formula>33</formula>
    </cfRule>
  </conditionalFormatting>
  <conditionalFormatting sqref="D740">
    <cfRule type="cellIs" dxfId="180" priority="135" stopIfTrue="1" operator="equal">
      <formula>0</formula>
    </cfRule>
  </conditionalFormatting>
  <conditionalFormatting sqref="F613">
    <cfRule type="cellIs" dxfId="179" priority="134" stopIfTrue="1" operator="equal">
      <formula>0</formula>
    </cfRule>
  </conditionalFormatting>
  <conditionalFormatting sqref="F749">
    <cfRule type="cellIs" dxfId="178" priority="133" stopIfTrue="1" operator="equal">
      <formula>0</formula>
    </cfRule>
  </conditionalFormatting>
  <conditionalFormatting sqref="D622">
    <cfRule type="cellIs" dxfId="177" priority="132" stopIfTrue="1" operator="notEqual">
      <formula>"ИЗБЕРЕТЕ ДЕЙНОСТ"</formula>
    </cfRule>
  </conditionalFormatting>
  <conditionalFormatting sqref="C622">
    <cfRule type="cellIs" dxfId="176" priority="131" stopIfTrue="1" operator="notEqual">
      <formula>0</formula>
    </cfRule>
  </conditionalFormatting>
  <conditionalFormatting sqref="E615">
    <cfRule type="cellIs" dxfId="175" priority="126" stopIfTrue="1" operator="equal">
      <formula>98</formula>
    </cfRule>
    <cfRule type="cellIs" dxfId="174" priority="127" stopIfTrue="1" operator="equal">
      <formula>96</formula>
    </cfRule>
    <cfRule type="cellIs" dxfId="173" priority="128" stopIfTrue="1" operator="equal">
      <formula>42</formula>
    </cfRule>
    <cfRule type="cellIs" dxfId="59" priority="129" stopIfTrue="1" operator="equal">
      <formula>97</formula>
    </cfRule>
    <cfRule type="cellIs" dxfId="58" priority="130" stopIfTrue="1" operator="equal">
      <formula>33</formula>
    </cfRule>
  </conditionalFormatting>
  <conditionalFormatting sqref="F615">
    <cfRule type="cellIs" dxfId="172" priority="121" stopIfTrue="1" operator="equal">
      <formula>"ЧУЖДИ СРЕДСТВА"</formula>
    </cfRule>
    <cfRule type="cellIs" dxfId="171" priority="122" stopIfTrue="1" operator="equal">
      <formula>"СЕС - ДМП"</formula>
    </cfRule>
    <cfRule type="cellIs" dxfId="170" priority="123" stopIfTrue="1" operator="equal">
      <formula>"СЕС - РА"</formula>
    </cfRule>
    <cfRule type="cellIs" dxfId="57" priority="124" stopIfTrue="1" operator="equal">
      <formula>"СЕС - ДЕС"</formula>
    </cfRule>
    <cfRule type="cellIs" dxfId="56" priority="125" stopIfTrue="1" operator="equal">
      <formula>"СЕС - КСФ"</formula>
    </cfRule>
  </conditionalFormatting>
  <conditionalFormatting sqref="E924:F924">
    <cfRule type="cellIs" dxfId="169" priority="116" stopIfTrue="1" operator="equal">
      <formula>98</formula>
    </cfRule>
    <cfRule type="cellIs" dxfId="168" priority="117" stopIfTrue="1" operator="equal">
      <formula>96</formula>
    </cfRule>
    <cfRule type="cellIs" dxfId="167" priority="118" stopIfTrue="1" operator="equal">
      <formula>42</formula>
    </cfRule>
    <cfRule type="cellIs" dxfId="55" priority="119" stopIfTrue="1" operator="equal">
      <formula>97</formula>
    </cfRule>
    <cfRule type="cellIs" dxfId="54" priority="120" stopIfTrue="1" operator="equal">
      <formula>33</formula>
    </cfRule>
  </conditionalFormatting>
  <conditionalFormatting sqref="D913">
    <cfRule type="cellIs" dxfId="166" priority="115" stopIfTrue="1" operator="equal">
      <formula>0</formula>
    </cfRule>
  </conditionalFormatting>
  <conditionalFormatting sqref="F786">
    <cfRule type="cellIs" dxfId="165" priority="114" stopIfTrue="1" operator="equal">
      <formula>0</formula>
    </cfRule>
  </conditionalFormatting>
  <conditionalFormatting sqref="F922">
    <cfRule type="cellIs" dxfId="164" priority="113" stopIfTrue="1" operator="equal">
      <formula>0</formula>
    </cfRule>
  </conditionalFormatting>
  <conditionalFormatting sqref="D795">
    <cfRule type="cellIs" dxfId="163" priority="112" stopIfTrue="1" operator="notEqual">
      <formula>"ИЗБЕРЕТЕ ДЕЙНОСТ"</formula>
    </cfRule>
  </conditionalFormatting>
  <conditionalFormatting sqref="C795">
    <cfRule type="cellIs" dxfId="162" priority="111" stopIfTrue="1" operator="notEqual">
      <formula>0</formula>
    </cfRule>
  </conditionalFormatting>
  <conditionalFormatting sqref="E788">
    <cfRule type="cellIs" dxfId="161" priority="106" stopIfTrue="1" operator="equal">
      <formula>98</formula>
    </cfRule>
    <cfRule type="cellIs" dxfId="160" priority="107" stopIfTrue="1" operator="equal">
      <formula>96</formula>
    </cfRule>
    <cfRule type="cellIs" dxfId="159" priority="108" stopIfTrue="1" operator="equal">
      <formula>42</formula>
    </cfRule>
    <cfRule type="cellIs" dxfId="53" priority="109" stopIfTrue="1" operator="equal">
      <formula>97</formula>
    </cfRule>
    <cfRule type="cellIs" dxfId="52" priority="110" stopIfTrue="1" operator="equal">
      <formula>33</formula>
    </cfRule>
  </conditionalFormatting>
  <conditionalFormatting sqref="F788">
    <cfRule type="cellIs" dxfId="158" priority="101" stopIfTrue="1" operator="equal">
      <formula>"ЧУЖДИ СРЕДСТВА"</formula>
    </cfRule>
    <cfRule type="cellIs" dxfId="157" priority="102" stopIfTrue="1" operator="equal">
      <formula>"СЕС - ДМП"</formula>
    </cfRule>
    <cfRule type="cellIs" dxfId="156" priority="103" stopIfTrue="1" operator="equal">
      <formula>"СЕС - РА"</formula>
    </cfRule>
    <cfRule type="cellIs" dxfId="51" priority="104" stopIfTrue="1" operator="equal">
      <formula>"СЕС - ДЕС"</formula>
    </cfRule>
    <cfRule type="cellIs" dxfId="50" priority="105" stopIfTrue="1" operator="equal">
      <formula>"СЕС - КСФ"</formula>
    </cfRule>
  </conditionalFormatting>
  <conditionalFormatting sqref="E1097:F1097">
    <cfRule type="cellIs" dxfId="155" priority="96" stopIfTrue="1" operator="equal">
      <formula>98</formula>
    </cfRule>
    <cfRule type="cellIs" dxfId="154" priority="97" stopIfTrue="1" operator="equal">
      <formula>96</formula>
    </cfRule>
    <cfRule type="cellIs" dxfId="153" priority="98" stopIfTrue="1" operator="equal">
      <formula>42</formula>
    </cfRule>
    <cfRule type="cellIs" dxfId="49" priority="99" stopIfTrue="1" operator="equal">
      <formula>97</formula>
    </cfRule>
    <cfRule type="cellIs" dxfId="48" priority="100" stopIfTrue="1" operator="equal">
      <formula>33</formula>
    </cfRule>
  </conditionalFormatting>
  <conditionalFormatting sqref="D1086">
    <cfRule type="cellIs" dxfId="152" priority="95" stopIfTrue="1" operator="equal">
      <formula>0</formula>
    </cfRule>
  </conditionalFormatting>
  <conditionalFormatting sqref="F959">
    <cfRule type="cellIs" dxfId="151" priority="94" stopIfTrue="1" operator="equal">
      <formula>0</formula>
    </cfRule>
  </conditionalFormatting>
  <conditionalFormatting sqref="F1095">
    <cfRule type="cellIs" dxfId="150" priority="93" stopIfTrue="1" operator="equal">
      <formula>0</formula>
    </cfRule>
  </conditionalFormatting>
  <conditionalFormatting sqref="D968">
    <cfRule type="cellIs" dxfId="149" priority="92" stopIfTrue="1" operator="notEqual">
      <formula>"ИЗБЕРЕТЕ ДЕЙНОСТ"</formula>
    </cfRule>
  </conditionalFormatting>
  <conditionalFormatting sqref="C968">
    <cfRule type="cellIs" dxfId="148" priority="91" stopIfTrue="1" operator="notEqual">
      <formula>0</formula>
    </cfRule>
  </conditionalFormatting>
  <conditionalFormatting sqref="E961">
    <cfRule type="cellIs" dxfId="147" priority="86" stopIfTrue="1" operator="equal">
      <formula>98</formula>
    </cfRule>
    <cfRule type="cellIs" dxfId="146" priority="87" stopIfTrue="1" operator="equal">
      <formula>96</formula>
    </cfRule>
    <cfRule type="cellIs" dxfId="145" priority="88" stopIfTrue="1" operator="equal">
      <formula>42</formula>
    </cfRule>
    <cfRule type="cellIs" dxfId="47" priority="89" stopIfTrue="1" operator="equal">
      <formula>97</formula>
    </cfRule>
    <cfRule type="cellIs" dxfId="46" priority="90" stopIfTrue="1" operator="equal">
      <formula>33</formula>
    </cfRule>
  </conditionalFormatting>
  <conditionalFormatting sqref="F961">
    <cfRule type="cellIs" dxfId="144" priority="81" stopIfTrue="1" operator="equal">
      <formula>"ЧУЖДИ СРЕДСТВА"</formula>
    </cfRule>
    <cfRule type="cellIs" dxfId="143" priority="82" stopIfTrue="1" operator="equal">
      <formula>"СЕС - ДМП"</formula>
    </cfRule>
    <cfRule type="cellIs" dxfId="142" priority="83" stopIfTrue="1" operator="equal">
      <formula>"СЕС - РА"</formula>
    </cfRule>
    <cfRule type="cellIs" dxfId="45" priority="84" stopIfTrue="1" operator="equal">
      <formula>"СЕС - ДЕС"</formula>
    </cfRule>
    <cfRule type="cellIs" dxfId="44" priority="85" stopIfTrue="1" operator="equal">
      <formula>"СЕС - КСФ"</formula>
    </cfRule>
  </conditionalFormatting>
  <conditionalFormatting sqref="E1270:F1270">
    <cfRule type="cellIs" dxfId="141" priority="76" stopIfTrue="1" operator="equal">
      <formula>98</formula>
    </cfRule>
    <cfRule type="cellIs" dxfId="140" priority="77" stopIfTrue="1" operator="equal">
      <formula>96</formula>
    </cfRule>
    <cfRule type="cellIs" dxfId="139" priority="78" stopIfTrue="1" operator="equal">
      <formula>42</formula>
    </cfRule>
    <cfRule type="cellIs" dxfId="43" priority="79" stopIfTrue="1" operator="equal">
      <formula>97</formula>
    </cfRule>
    <cfRule type="cellIs" dxfId="42" priority="80" stopIfTrue="1" operator="equal">
      <formula>33</formula>
    </cfRule>
  </conditionalFormatting>
  <conditionalFormatting sqref="D1259">
    <cfRule type="cellIs" dxfId="138" priority="75" stopIfTrue="1" operator="equal">
      <formula>0</formula>
    </cfRule>
  </conditionalFormatting>
  <conditionalFormatting sqref="F1132">
    <cfRule type="cellIs" dxfId="137" priority="74" stopIfTrue="1" operator="equal">
      <formula>0</formula>
    </cfRule>
  </conditionalFormatting>
  <conditionalFormatting sqref="F1268">
    <cfRule type="cellIs" dxfId="136" priority="73" stopIfTrue="1" operator="equal">
      <formula>0</formula>
    </cfRule>
  </conditionalFormatting>
  <conditionalFormatting sqref="D1141">
    <cfRule type="cellIs" dxfId="135" priority="72" stopIfTrue="1" operator="notEqual">
      <formula>"ИЗБЕРЕТЕ ДЕЙНОСТ"</formula>
    </cfRule>
  </conditionalFormatting>
  <conditionalFormatting sqref="C1141">
    <cfRule type="cellIs" dxfId="134" priority="71" stopIfTrue="1" operator="notEqual">
      <formula>0</formula>
    </cfRule>
  </conditionalFormatting>
  <conditionalFormatting sqref="E1134">
    <cfRule type="cellIs" dxfId="133" priority="66" stopIfTrue="1" operator="equal">
      <formula>98</formula>
    </cfRule>
    <cfRule type="cellIs" dxfId="132" priority="67" stopIfTrue="1" operator="equal">
      <formula>96</formula>
    </cfRule>
    <cfRule type="cellIs" dxfId="131" priority="68" stopIfTrue="1" operator="equal">
      <formula>42</formula>
    </cfRule>
    <cfRule type="cellIs" dxfId="41" priority="69" stopIfTrue="1" operator="equal">
      <formula>97</formula>
    </cfRule>
    <cfRule type="cellIs" dxfId="40" priority="70" stopIfTrue="1" operator="equal">
      <formula>33</formula>
    </cfRule>
  </conditionalFormatting>
  <conditionalFormatting sqref="F1134">
    <cfRule type="cellIs" dxfId="130" priority="61" stopIfTrue="1" operator="equal">
      <formula>"ЧУЖДИ СРЕДСТВА"</formula>
    </cfRule>
    <cfRule type="cellIs" dxfId="129" priority="62" stopIfTrue="1" operator="equal">
      <formula>"СЕС - ДМП"</formula>
    </cfRule>
    <cfRule type="cellIs" dxfId="128" priority="63" stopIfTrue="1" operator="equal">
      <formula>"СЕС - РА"</formula>
    </cfRule>
    <cfRule type="cellIs" dxfId="39" priority="64" stopIfTrue="1" operator="equal">
      <formula>"СЕС - ДЕС"</formula>
    </cfRule>
    <cfRule type="cellIs" dxfId="38" priority="65" stopIfTrue="1" operator="equal">
      <formula>"СЕС - КСФ"</formula>
    </cfRule>
  </conditionalFormatting>
  <conditionalFormatting sqref="E1443:F1443">
    <cfRule type="cellIs" dxfId="127" priority="56" stopIfTrue="1" operator="equal">
      <formula>98</formula>
    </cfRule>
    <cfRule type="cellIs" dxfId="126" priority="57" stopIfTrue="1" operator="equal">
      <formula>96</formula>
    </cfRule>
    <cfRule type="cellIs" dxfId="125" priority="58" stopIfTrue="1" operator="equal">
      <formula>42</formula>
    </cfRule>
    <cfRule type="cellIs" dxfId="37" priority="59" stopIfTrue="1" operator="equal">
      <formula>97</formula>
    </cfRule>
    <cfRule type="cellIs" dxfId="36" priority="60" stopIfTrue="1" operator="equal">
      <formula>33</formula>
    </cfRule>
  </conditionalFormatting>
  <conditionalFormatting sqref="D1432">
    <cfRule type="cellIs" dxfId="124" priority="55" stopIfTrue="1" operator="equal">
      <formula>0</formula>
    </cfRule>
  </conditionalFormatting>
  <conditionalFormatting sqref="F1305">
    <cfRule type="cellIs" dxfId="123" priority="54" stopIfTrue="1" operator="equal">
      <formula>0</formula>
    </cfRule>
  </conditionalFormatting>
  <conditionalFormatting sqref="F1441">
    <cfRule type="cellIs" dxfId="122" priority="53" stopIfTrue="1" operator="equal">
      <formula>0</formula>
    </cfRule>
  </conditionalFormatting>
  <conditionalFormatting sqref="D1314">
    <cfRule type="cellIs" dxfId="121" priority="52" stopIfTrue="1" operator="notEqual">
      <formula>"ИЗБЕРЕТЕ ДЕЙНОСТ"</formula>
    </cfRule>
  </conditionalFormatting>
  <conditionalFormatting sqref="C1314">
    <cfRule type="cellIs" dxfId="120" priority="51" stopIfTrue="1" operator="notEqual">
      <formula>0</formula>
    </cfRule>
  </conditionalFormatting>
  <conditionalFormatting sqref="E1307">
    <cfRule type="cellIs" dxfId="119" priority="46" stopIfTrue="1" operator="equal">
      <formula>98</formula>
    </cfRule>
    <cfRule type="cellIs" dxfId="118" priority="47" stopIfTrue="1" operator="equal">
      <formula>96</formula>
    </cfRule>
    <cfRule type="cellIs" dxfId="117" priority="48" stopIfTrue="1" operator="equal">
      <formula>42</formula>
    </cfRule>
    <cfRule type="cellIs" dxfId="35" priority="49" stopIfTrue="1" operator="equal">
      <formula>97</formula>
    </cfRule>
    <cfRule type="cellIs" dxfId="34" priority="50" stopIfTrue="1" operator="equal">
      <formula>33</formula>
    </cfRule>
  </conditionalFormatting>
  <conditionalFormatting sqref="F1307">
    <cfRule type="cellIs" dxfId="116" priority="41" stopIfTrue="1" operator="equal">
      <formula>"ЧУЖДИ СРЕДСТВА"</formula>
    </cfRule>
    <cfRule type="cellIs" dxfId="115" priority="42" stopIfTrue="1" operator="equal">
      <formula>"СЕС - ДМП"</formula>
    </cfRule>
    <cfRule type="cellIs" dxfId="114" priority="43" stopIfTrue="1" operator="equal">
      <formula>"СЕС - РА"</formula>
    </cfRule>
    <cfRule type="cellIs" dxfId="33" priority="44" stopIfTrue="1" operator="equal">
      <formula>"СЕС - ДЕС"</formula>
    </cfRule>
    <cfRule type="cellIs" dxfId="32" priority="45" stopIfTrue="1" operator="equal">
      <formula>"СЕС - КСФ"</formula>
    </cfRule>
  </conditionalFormatting>
  <conditionalFormatting sqref="E1616:F1616">
    <cfRule type="cellIs" dxfId="113" priority="36" stopIfTrue="1" operator="equal">
      <formula>98</formula>
    </cfRule>
    <cfRule type="cellIs" dxfId="112" priority="37" stopIfTrue="1" operator="equal">
      <formula>96</formula>
    </cfRule>
    <cfRule type="cellIs" dxfId="111" priority="38" stopIfTrue="1" operator="equal">
      <formula>42</formula>
    </cfRule>
    <cfRule type="cellIs" dxfId="31" priority="39" stopIfTrue="1" operator="equal">
      <formula>97</formula>
    </cfRule>
    <cfRule type="cellIs" dxfId="30" priority="40" stopIfTrue="1" operator="equal">
      <formula>33</formula>
    </cfRule>
  </conditionalFormatting>
  <conditionalFormatting sqref="D1605">
    <cfRule type="cellIs" dxfId="110" priority="35" stopIfTrue="1" operator="equal">
      <formula>0</formula>
    </cfRule>
  </conditionalFormatting>
  <conditionalFormatting sqref="F1478">
    <cfRule type="cellIs" dxfId="109" priority="34" stopIfTrue="1" operator="equal">
      <formula>0</formula>
    </cfRule>
  </conditionalFormatting>
  <conditionalFormatting sqref="F1614">
    <cfRule type="cellIs" dxfId="108" priority="33" stopIfTrue="1" operator="equal">
      <formula>0</formula>
    </cfRule>
  </conditionalFormatting>
  <conditionalFormatting sqref="D1487">
    <cfRule type="cellIs" dxfId="107" priority="32" stopIfTrue="1" operator="notEqual">
      <formula>"ИЗБЕРЕТЕ ДЕЙНОСТ"</formula>
    </cfRule>
  </conditionalFormatting>
  <conditionalFormatting sqref="C1487">
    <cfRule type="cellIs" dxfId="106" priority="31" stopIfTrue="1" operator="notEqual">
      <formula>0</formula>
    </cfRule>
  </conditionalFormatting>
  <conditionalFormatting sqref="E1480">
    <cfRule type="cellIs" dxfId="105" priority="26" stopIfTrue="1" operator="equal">
      <formula>98</formula>
    </cfRule>
    <cfRule type="cellIs" dxfId="104" priority="27" stopIfTrue="1" operator="equal">
      <formula>96</formula>
    </cfRule>
    <cfRule type="cellIs" dxfId="103" priority="28" stopIfTrue="1" operator="equal">
      <formula>42</formula>
    </cfRule>
    <cfRule type="cellIs" dxfId="29" priority="29" stopIfTrue="1" operator="equal">
      <formula>97</formula>
    </cfRule>
    <cfRule type="cellIs" dxfId="28" priority="30" stopIfTrue="1" operator="equal">
      <formula>33</formula>
    </cfRule>
  </conditionalFormatting>
  <conditionalFormatting sqref="F1480">
    <cfRule type="cellIs" dxfId="102" priority="21" stopIfTrue="1" operator="equal">
      <formula>"ЧУЖДИ СРЕДСТВА"</formula>
    </cfRule>
    <cfRule type="cellIs" dxfId="101" priority="22" stopIfTrue="1" operator="equal">
      <formula>"СЕС - ДМП"</formula>
    </cfRule>
    <cfRule type="cellIs" dxfId="100" priority="23" stopIfTrue="1" operator="equal">
      <formula>"СЕС - РА"</formula>
    </cfRule>
    <cfRule type="cellIs" dxfId="27" priority="24" stopIfTrue="1" operator="equal">
      <formula>"СЕС - ДЕС"</formula>
    </cfRule>
    <cfRule type="cellIs" dxfId="26" priority="25" stopIfTrue="1" operator="equal">
      <formula>"СЕС - КСФ"</formula>
    </cfRule>
  </conditionalFormatting>
  <conditionalFormatting sqref="E1789:F1789">
    <cfRule type="cellIs" dxfId="99" priority="16" stopIfTrue="1" operator="equal">
      <formula>98</formula>
    </cfRule>
    <cfRule type="cellIs" dxfId="98" priority="17" stopIfTrue="1" operator="equal">
      <formula>96</formula>
    </cfRule>
    <cfRule type="cellIs" dxfId="97" priority="18" stopIfTrue="1" operator="equal">
      <formula>42</formula>
    </cfRule>
    <cfRule type="cellIs" dxfId="25" priority="19" stopIfTrue="1" operator="equal">
      <formula>97</formula>
    </cfRule>
    <cfRule type="cellIs" dxfId="24" priority="20" stopIfTrue="1" operator="equal">
      <formula>33</formula>
    </cfRule>
  </conditionalFormatting>
  <conditionalFormatting sqref="D1778">
    <cfRule type="cellIs" dxfId="96" priority="15" stopIfTrue="1" operator="equal">
      <formula>0</formula>
    </cfRule>
  </conditionalFormatting>
  <conditionalFormatting sqref="F1651">
    <cfRule type="cellIs" dxfId="95" priority="14" stopIfTrue="1" operator="equal">
      <formula>0</formula>
    </cfRule>
  </conditionalFormatting>
  <conditionalFormatting sqref="F1787">
    <cfRule type="cellIs" dxfId="94" priority="13" stopIfTrue="1" operator="equal">
      <formula>0</formula>
    </cfRule>
  </conditionalFormatting>
  <conditionalFormatting sqref="D1660">
    <cfRule type="cellIs" dxfId="93" priority="12" stopIfTrue="1" operator="notEqual">
      <formula>"ИЗБЕРЕТЕ ДЕЙНОСТ"</formula>
    </cfRule>
  </conditionalFormatting>
  <conditionalFormatting sqref="C1660">
    <cfRule type="cellIs" dxfId="92" priority="11" stopIfTrue="1" operator="notEqual">
      <formula>0</formula>
    </cfRule>
  </conditionalFormatting>
  <conditionalFormatting sqref="E1653">
    <cfRule type="cellIs" dxfId="91" priority="6" stopIfTrue="1" operator="equal">
      <formula>98</formula>
    </cfRule>
    <cfRule type="cellIs" dxfId="90" priority="7" stopIfTrue="1" operator="equal">
      <formula>96</formula>
    </cfRule>
    <cfRule type="cellIs" dxfId="89" priority="8" stopIfTrue="1" operator="equal">
      <formula>42</formula>
    </cfRule>
    <cfRule type="cellIs" dxfId="23" priority="9" stopIfTrue="1" operator="equal">
      <formula>97</formula>
    </cfRule>
    <cfRule type="cellIs" dxfId="22" priority="10" stopIfTrue="1" operator="equal">
      <formula>33</formula>
    </cfRule>
  </conditionalFormatting>
  <conditionalFormatting sqref="F1653">
    <cfRule type="cellIs" dxfId="88" priority="1" stopIfTrue="1" operator="equal">
      <formula>"ЧУЖДИ СРЕДСТВА"</formula>
    </cfRule>
    <cfRule type="cellIs" dxfId="87" priority="2" stopIfTrue="1" operator="equal">
      <formula>"СЕС - ДМП"</formula>
    </cfRule>
    <cfRule type="cellIs" dxfId="86"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77">
      <formula1>0</formula1>
    </dataValidation>
    <dataValidation type="whole" errorStyle="information"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E884:J886 E816:J832 E896:J898 E909:J909 E801:J805 E905:J907 E844:J849 E807:J814 E860:J868 E888:J894 E798:J799 E834:J836 E838:J842 E870:J875 E877:J882 E900:J903 E851:J858 E1057:J1059 E989:J1005 E1069:J1071 E1082:J1082 E974:J978 E1078:J1080 E1017:J1022 E980:J987 E1033:J1041 E1061:J1067 E971:J972 E1007:J1009 E1011:J1015 E1043:J1048 E1050:J1055 E1073:J1076 E1024:J1031 E1230:J1232 E1162:J1178 E1242:J1244 E1255:J1255 E1147:J1151 E1251:J1253 E1190:J1195 E1153:J1160 E1206:J1214 E1234:J1240 E1144:J1145 E1180:J1182 E1184:J1188 E1216:J1221 E1223:J1228 E1246:J1249 E1197:J1204 E1403:J1405 E1335:J1351 E1415:J1417 E1428:J1428 E1320:J1324 E1424:J1426 E1363:J1368 E1326:J1333 E1379:J1387 E1407:J1413 E1317:J1318 E1353:J1355 E1357:J1361 E1389:J1394 E1396:J1401 E1419:J1422 E1370:J1377 E1576:J1578 E1508:J1524 E1588:J1590 E1601:J1601 E1493:J1497 E1597:J1599 E1536:J1541 E1499:J1506 E1552:J1560 E1580:J1586 E1490:J1491 E1526:J1528 E1530:J1534 E1562:J1567 E1569:J1574 E1592:J1595 E1543:J1550 E1749:J1751 E1681:J1697 E1761:J1763 E1774:J1774 E1666:J1670 E1770:J1772 E1709:J1714 E1672:J1679 E1725:J1733 E1753:J1759 E1663:J1664 E1699:J1701 E1703:J1707 E1735:J1740 E1742:J1747 E1765:J1768 E1716:J1723">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D795 D968 D1141 D1314 D1487 D1660">
      <formula1>EBK_DEIN</formula1>
    </dataValidation>
    <dataValidation type="list" allowBlank="1" showDropDown="1" showInputMessage="1" showErrorMessage="1" prompt="Използва се само  за финансово-правна форма СЕС-КСФ (код 98)&#10;" sqref="D620 D793 D966 D1139 D1312 D1485 D165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E933:F935 E1106:F1108 E1279:F1281 E1452:F1454 E1625:F1627 E1798:F1800"/>
    <dataValidation allowBlank="1" showInputMessage="1" showErrorMessage="1" prompt="Щатни бройки - без бройките за дейности, финансирани по единни разходни стандарти.&#10;&#10;" sqref="E754:F756 E927:F929 E1100:F1102 E1273:F1275 E1446:F1448 E1619:F1621 E1792:F1794"/>
    <dataValidation allowBlank="1" showInputMessage="1" showErrorMessage="1" prompt="Средногодишни щатни бройки - без бройките за дейности, финансирани по единни разходни стандарти.&#10;&#10;" sqref="E757:F759 E930:F932 E1103:F1105 E1276:F1278 E1449:F1451 E1622:F1624 E1795:F1797"/>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topLeftCell="T151" zoomScale="70" zoomScaleNormal="70" workbookViewId="0">
      <selection activeCell="I12" sqref="I12:S182"/>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33" width="9.140625" style="33" customWidth="1"/>
    <col min="34" max="16384" width="9.140625" style="33"/>
  </cols>
  <sheetData>
    <row r="1" spans="1:19">
      <c r="A1" s="29" t="s">
        <v>1038</v>
      </c>
      <c r="B1" s="29">
        <v>173</v>
      </c>
      <c r="I1" s="29"/>
    </row>
    <row r="2" spans="1:19">
      <c r="A2" s="29" t="s">
        <v>1039</v>
      </c>
      <c r="B2" s="29" t="s">
        <v>2212</v>
      </c>
      <c r="I2" s="29"/>
    </row>
    <row r="3" spans="1:19">
      <c r="A3" s="29" t="s">
        <v>1040</v>
      </c>
      <c r="B3" s="29" t="s">
        <v>2210</v>
      </c>
      <c r="I3" s="29"/>
    </row>
    <row r="4" spans="1:19" ht="15.75">
      <c r="A4" s="29" t="s">
        <v>1041</v>
      </c>
      <c r="B4" s="29" t="s">
        <v>1481</v>
      </c>
      <c r="C4" s="34"/>
      <c r="I4" s="29"/>
    </row>
    <row r="5" spans="1:19" ht="31.5" customHeight="1">
      <c r="A5" s="29" t="s">
        <v>1042</v>
      </c>
      <c r="B5" s="236"/>
      <c r="C5" s="236"/>
    </row>
    <row r="6" spans="1:19">
      <c r="A6" s="35"/>
      <c r="B6" s="36"/>
    </row>
    <row r="8" spans="1:19">
      <c r="B8" s="29" t="s">
        <v>2211</v>
      </c>
      <c r="I8" s="29"/>
    </row>
    <row r="9" spans="1:19">
      <c r="I9" s="29"/>
    </row>
    <row r="10" spans="1:19">
      <c r="I10" s="29"/>
    </row>
    <row r="11" spans="1:19" ht="18.75">
      <c r="A11" s="29" t="s">
        <v>1293</v>
      </c>
      <c r="H11" s="782"/>
      <c r="I11" s="37"/>
      <c r="J11" s="37"/>
      <c r="K11" s="37"/>
      <c r="L11" s="38"/>
      <c r="M11" s="38"/>
      <c r="N11" s="38"/>
      <c r="O11" s="209"/>
      <c r="P11" s="38"/>
      <c r="Q11" s="209"/>
      <c r="R11" s="39"/>
      <c r="S11" s="39"/>
    </row>
    <row r="12" spans="1:19" ht="15.75">
      <c r="A12" s="29">
        <v>1</v>
      </c>
      <c r="H12" s="782"/>
      <c r="I12" s="1159"/>
      <c r="J12" s="1159"/>
      <c r="K12" s="1178"/>
      <c r="L12" s="15"/>
      <c r="M12" s="15"/>
      <c r="N12" s="15"/>
      <c r="O12" s="15"/>
      <c r="P12" s="15"/>
      <c r="Q12" s="15"/>
      <c r="R12" s="1568">
        <f>(IF($E146&lt;&gt;0,$K$2,IF($F146&lt;&gt;0,$K$2,IF($G146&lt;&gt;0,$K$2,IF($H146&lt;&gt;0,$K$2,IF($I146&lt;&gt;0,$K$2,IF($J146&lt;&gt;0,$K$2,"")))))))</f>
        <v>0</v>
      </c>
      <c r="S12" s="496"/>
    </row>
    <row r="13" spans="1:19" ht="15.75">
      <c r="A13" s="29">
        <v>2</v>
      </c>
      <c r="H13" s="782"/>
      <c r="I13" s="1159"/>
      <c r="J13" s="1179"/>
      <c r="K13" s="1180"/>
      <c r="L13" s="15"/>
      <c r="M13" s="15"/>
      <c r="N13" s="15"/>
      <c r="O13" s="15"/>
      <c r="P13" s="15"/>
      <c r="Q13" s="15"/>
      <c r="R13" s="1568">
        <f>(IF($E146&lt;&gt;0,$K$2,IF($F146&lt;&gt;0,$K$2,IF($G146&lt;&gt;0,$K$2,IF($H146&lt;&gt;0,$K$2,IF($I146&lt;&gt;0,$K$2,IF($J146&lt;&gt;0,$K$2,"")))))))</f>
        <v>0</v>
      </c>
      <c r="S13" s="496"/>
    </row>
    <row r="14" spans="1:19" ht="20.25" customHeight="1">
      <c r="A14" s="29">
        <v>3</v>
      </c>
      <c r="H14" s="782"/>
      <c r="I14" s="2188">
        <f>$B$7</f>
        <v>0</v>
      </c>
      <c r="J14" s="2189"/>
      <c r="K14" s="2189"/>
      <c r="L14" s="1181"/>
      <c r="M14" s="1181"/>
      <c r="N14" s="1182"/>
      <c r="O14" s="1182"/>
      <c r="P14" s="1182"/>
      <c r="Q14" s="1182"/>
      <c r="R14" s="1568">
        <f>(IF($E146&lt;&gt;0,$K$2,IF($F146&lt;&gt;0,$K$2,IF($G146&lt;&gt;0,$K$2,IF($H146&lt;&gt;0,$K$2,IF($I146&lt;&gt;0,$K$2,IF($J146&lt;&gt;0,$K$2,"")))))))</f>
        <v>0</v>
      </c>
      <c r="S14" s="496"/>
    </row>
    <row r="15" spans="1:19" ht="18.75" customHeight="1">
      <c r="A15" s="29">
        <v>4</v>
      </c>
      <c r="H15" s="782"/>
      <c r="I15" s="779"/>
      <c r="J15" s="1157"/>
      <c r="K15" s="1183"/>
      <c r="L15" s="1184" t="s">
        <v>750</v>
      </c>
      <c r="M15" s="1184" t="s">
        <v>649</v>
      </c>
      <c r="N15" s="780"/>
      <c r="O15" s="1185" t="s">
        <v>1445</v>
      </c>
      <c r="P15" s="1186"/>
      <c r="Q15" s="1187"/>
      <c r="R15" s="1568">
        <f>(IF($E146&lt;&gt;0,$K$2,IF($F146&lt;&gt;0,$K$2,IF($G146&lt;&gt;0,$K$2,IF($H146&lt;&gt;0,$K$2,IF($I146&lt;&gt;0,$K$2,IF($J146&lt;&gt;0,$K$2,"")))))))</f>
        <v>0</v>
      </c>
      <c r="S15" s="496"/>
    </row>
    <row r="16" spans="1:19" ht="27" customHeight="1">
      <c r="A16" s="29">
        <v>5</v>
      </c>
      <c r="H16" s="782"/>
      <c r="I16" s="2190">
        <f>$B$9</f>
        <v>0</v>
      </c>
      <c r="J16" s="2191"/>
      <c r="K16" s="2192"/>
      <c r="L16" s="1096">
        <f>$E$9</f>
        <v>0</v>
      </c>
      <c r="M16" s="1188">
        <f>$F$9</f>
        <v>0</v>
      </c>
      <c r="N16" s="780"/>
      <c r="O16" s="780"/>
      <c r="P16" s="780"/>
      <c r="Q16" s="780"/>
      <c r="R16" s="1568">
        <f>(IF($E146&lt;&gt;0,$K$2,IF($F146&lt;&gt;0,$K$2,IF($G146&lt;&gt;0,$K$2,IF($H146&lt;&gt;0,$K$2,IF($I146&lt;&gt;0,$K$2,IF($J146&lt;&gt;0,$K$2,"")))))))</f>
        <v>0</v>
      </c>
      <c r="S16" s="496"/>
    </row>
    <row r="17" spans="1:19" ht="15.75">
      <c r="A17" s="29">
        <v>6</v>
      </c>
      <c r="H17" s="782"/>
      <c r="I17" s="1189">
        <f>$B$10</f>
        <v>0</v>
      </c>
      <c r="J17" s="779"/>
      <c r="K17" s="1160"/>
      <c r="L17" s="1190"/>
      <c r="M17" s="1190"/>
      <c r="N17" s="780"/>
      <c r="O17" s="780"/>
      <c r="P17" s="780"/>
      <c r="Q17" s="780"/>
      <c r="R17" s="1568">
        <f>(IF($E146&lt;&gt;0,$K$2,IF($F146&lt;&gt;0,$K$2,IF($G146&lt;&gt;0,$K$2,IF($H146&lt;&gt;0,$K$2,IF($I146&lt;&gt;0,$K$2,IF($J146&lt;&gt;0,$K$2,"")))))))</f>
        <v>0</v>
      </c>
      <c r="S17" s="496"/>
    </row>
    <row r="18" spans="1:19" ht="6" customHeight="1">
      <c r="A18" s="29">
        <v>7</v>
      </c>
      <c r="H18" s="782"/>
      <c r="I18" s="1189"/>
      <c r="J18" s="779"/>
      <c r="K18" s="1160"/>
      <c r="L18" s="1189"/>
      <c r="M18" s="779"/>
      <c r="N18" s="780"/>
      <c r="O18" s="780"/>
      <c r="P18" s="780"/>
      <c r="Q18" s="780"/>
      <c r="R18" s="1568">
        <f>(IF($E146&lt;&gt;0,$K$2,IF($F146&lt;&gt;0,$K$2,IF($G146&lt;&gt;0,$K$2,IF($H146&lt;&gt;0,$K$2,IF($I146&lt;&gt;0,$K$2,IF($J146&lt;&gt;0,$K$2,"")))))))</f>
        <v>0</v>
      </c>
      <c r="S18" s="496"/>
    </row>
    <row r="19" spans="1:19" ht="27" customHeight="1">
      <c r="A19" s="29">
        <v>8</v>
      </c>
      <c r="H19" s="782"/>
      <c r="I19" s="2193">
        <f>$B$12</f>
        <v>0</v>
      </c>
      <c r="J19" s="2194"/>
      <c r="K19" s="2195"/>
      <c r="L19" s="1191" t="s">
        <v>1328</v>
      </c>
      <c r="M19" s="1952">
        <f>$F$12</f>
        <v>0</v>
      </c>
      <c r="N19" s="1192"/>
      <c r="O19" s="780"/>
      <c r="P19" s="780"/>
      <c r="Q19" s="780"/>
      <c r="R19" s="1568">
        <f>(IF($E146&lt;&gt;0,$K$2,IF($F146&lt;&gt;0,$K$2,IF($G146&lt;&gt;0,$K$2,IF($H146&lt;&gt;0,$K$2,IF($I146&lt;&gt;0,$K$2,IF($J146&lt;&gt;0,$K$2,"")))))))</f>
        <v>0</v>
      </c>
      <c r="S19" s="496"/>
    </row>
    <row r="20" spans="1:19" ht="15.75">
      <c r="A20" s="29">
        <v>9</v>
      </c>
      <c r="H20" s="782"/>
      <c r="I20" s="1193">
        <f>$B$13</f>
        <v>0</v>
      </c>
      <c r="J20" s="779"/>
      <c r="K20" s="1160"/>
      <c r="L20" s="1194"/>
      <c r="M20" s="1195"/>
      <c r="N20" s="780"/>
      <c r="O20" s="780"/>
      <c r="P20" s="780"/>
      <c r="Q20" s="780"/>
      <c r="R20" s="1568">
        <f>(IF($E146&lt;&gt;0,$K$2,IF($F146&lt;&gt;0,$K$2,IF($G146&lt;&gt;0,$K$2,IF($H146&lt;&gt;0,$K$2,IF($I146&lt;&gt;0,$K$2,IF($J146&lt;&gt;0,$K$2,"")))))))</f>
        <v>0</v>
      </c>
      <c r="S20" s="496"/>
    </row>
    <row r="21" spans="1:19" ht="21.75" customHeight="1">
      <c r="A21" s="29">
        <v>10</v>
      </c>
      <c r="H21" s="782"/>
      <c r="I21" s="1196"/>
      <c r="J21" s="780"/>
      <c r="K21" s="1197" t="s">
        <v>1456</v>
      </c>
      <c r="L21" s="1198">
        <f>$E$15</f>
        <v>0</v>
      </c>
      <c r="M21" s="1544">
        <f>$F$15</f>
        <v>0</v>
      </c>
      <c r="N21" s="780"/>
      <c r="O21" s="1199"/>
      <c r="P21" s="780"/>
      <c r="Q21" s="1199"/>
      <c r="R21" s="1568">
        <f>(IF($E146&lt;&gt;0,$K$2,IF($F146&lt;&gt;0,$K$2,IF($G146&lt;&gt;0,$K$2,IF($H146&lt;&gt;0,$K$2,IF($I146&lt;&gt;0,$K$2,IF($J146&lt;&gt;0,$K$2,"")))))))</f>
        <v>0</v>
      </c>
      <c r="S21" s="496"/>
    </row>
    <row r="22" spans="1:19" ht="16.5" thickBot="1">
      <c r="A22" s="29">
        <v>11</v>
      </c>
      <c r="H22" s="782"/>
      <c r="I22" s="779"/>
      <c r="J22" s="1157"/>
      <c r="K22" s="1183"/>
      <c r="L22" s="1195"/>
      <c r="M22" s="1200"/>
      <c r="N22" s="1201"/>
      <c r="O22" s="1201"/>
      <c r="P22" s="1201"/>
      <c r="Q22" s="1202" t="s">
        <v>753</v>
      </c>
      <c r="R22" s="1568">
        <f>(IF($E146&lt;&gt;0,$K$2,IF($F146&lt;&gt;0,$K$2,IF($G146&lt;&gt;0,$K$2,IF($H146&lt;&gt;0,$K$2,IF($I146&lt;&gt;0,$K$2,IF($J146&lt;&gt;0,$K$2,"")))))))</f>
        <v>0</v>
      </c>
      <c r="S22" s="496"/>
    </row>
    <row r="23" spans="1:19" ht="21.75" customHeight="1">
      <c r="A23" s="29">
        <v>12</v>
      </c>
      <c r="H23" s="782"/>
      <c r="I23" s="1203"/>
      <c r="J23" s="1204"/>
      <c r="K23" s="1205" t="s">
        <v>1043</v>
      </c>
      <c r="L23" s="1206" t="s">
        <v>755</v>
      </c>
      <c r="M23" s="477" t="s">
        <v>1343</v>
      </c>
      <c r="N23" s="1207"/>
      <c r="O23" s="1208"/>
      <c r="P23" s="1207"/>
      <c r="Q23" s="1209"/>
      <c r="R23" s="1568">
        <f>(IF($E146&lt;&gt;0,$K$2,IF($F146&lt;&gt;0,$K$2,IF($G146&lt;&gt;0,$K$2,IF($H146&lt;&gt;0,$K$2,IF($I146&lt;&gt;0,$K$2,IF($J146&lt;&gt;0,$K$2,"")))))))</f>
        <v>0</v>
      </c>
      <c r="S23" s="496"/>
    </row>
    <row r="24" spans="1:19" ht="58.5" customHeight="1">
      <c r="A24" s="29">
        <v>13</v>
      </c>
      <c r="H24" s="782"/>
      <c r="I24" s="1210" t="s">
        <v>703</v>
      </c>
      <c r="J24" s="1211" t="s">
        <v>757</v>
      </c>
      <c r="K24" s="1212" t="s">
        <v>1044</v>
      </c>
      <c r="L24" s="1213">
        <f>$C$3</f>
        <v>0</v>
      </c>
      <c r="M24" s="478" t="s">
        <v>1341</v>
      </c>
      <c r="N24" s="1214" t="s">
        <v>1340</v>
      </c>
      <c r="O24" s="1215" t="s">
        <v>1037</v>
      </c>
      <c r="P24" s="1216" t="s">
        <v>1329</v>
      </c>
      <c r="Q24" s="1217" t="s">
        <v>1330</v>
      </c>
      <c r="R24" s="1568">
        <f>(IF($E146&lt;&gt;0,$K$2,IF($F146&lt;&gt;0,$K$2,IF($G146&lt;&gt;0,$K$2,IF($H146&lt;&gt;0,$K$2,IF($I146&lt;&gt;0,$K$2,IF($J146&lt;&gt;0,$K$2,"")))))))</f>
        <v>0</v>
      </c>
      <c r="S24" s="496"/>
    </row>
    <row r="25" spans="1:19" ht="18.75">
      <c r="A25" s="29">
        <v>14</v>
      </c>
      <c r="H25" s="782"/>
      <c r="I25" s="1218"/>
      <c r="J25" s="1219"/>
      <c r="K25" s="1220" t="s">
        <v>502</v>
      </c>
      <c r="L25" s="457" t="s">
        <v>347</v>
      </c>
      <c r="M25" s="457" t="s">
        <v>348</v>
      </c>
      <c r="N25" s="774" t="s">
        <v>1051</v>
      </c>
      <c r="O25" s="775" t="s">
        <v>1052</v>
      </c>
      <c r="P25" s="775" t="s">
        <v>1024</v>
      </c>
      <c r="Q25" s="776" t="s">
        <v>1311</v>
      </c>
      <c r="R25" s="1568">
        <f>(IF($E146&lt;&gt;0,$K$2,IF($F146&lt;&gt;0,$K$2,IF($G146&lt;&gt;0,$K$2,IF($H146&lt;&gt;0,$K$2,IF($I146&lt;&gt;0,$K$2,IF($J146&lt;&gt;0,$K$2,"")))))))</f>
        <v>0</v>
      </c>
      <c r="S25" s="496"/>
    </row>
    <row r="26" spans="1:19" ht="18.75" customHeight="1">
      <c r="A26" s="29">
        <v>15</v>
      </c>
      <c r="H26" s="782"/>
      <c r="I26" s="1221"/>
      <c r="J26" s="2005">
        <f>VLOOKUP(K26,OP_LIST2,2,FALSE)</f>
        <v>0</v>
      </c>
      <c r="K26" s="1564" t="s">
        <v>286</v>
      </c>
      <c r="L26" s="387"/>
      <c r="M26" s="777"/>
      <c r="N26" s="1222"/>
      <c r="O26" s="783"/>
      <c r="P26" s="783"/>
      <c r="Q26" s="784"/>
      <c r="R26" s="1568">
        <f>(IF($E146&lt;&gt;0,$K$2,IF($F146&lt;&gt;0,$K$2,IF($G146&lt;&gt;0,$K$2,IF($H146&lt;&gt;0,$K$2,IF($I146&lt;&gt;0,$K$2,IF($J146&lt;&gt;0,$K$2,"")))))))</f>
        <v>0</v>
      </c>
      <c r="S26" s="496"/>
    </row>
    <row r="27" spans="1:19" ht="18.75" customHeight="1">
      <c r="A27" s="29">
        <v>16</v>
      </c>
      <c r="H27" s="782"/>
      <c r="I27" s="1223"/>
      <c r="J27" s="2006">
        <f>VLOOKUP(K28,EBK_DEIN2,2,FALSE)</f>
        <v>0</v>
      </c>
      <c r="K27" s="1565" t="s">
        <v>1294</v>
      </c>
      <c r="L27" s="777"/>
      <c r="M27" s="777"/>
      <c r="N27" s="1224"/>
      <c r="O27" s="785"/>
      <c r="P27" s="785"/>
      <c r="Q27" s="786"/>
      <c r="R27" s="1568">
        <f>(IF($E146&lt;&gt;0,$K$2,IF($F146&lt;&gt;0,$K$2,IF($G146&lt;&gt;0,$K$2,IF($H146&lt;&gt;0,$K$2,IF($I146&lt;&gt;0,$K$2,IF($J146&lt;&gt;0,$K$2,"")))))))</f>
        <v>0</v>
      </c>
      <c r="S27" s="496"/>
    </row>
    <row r="28" spans="1:19" ht="18.75" customHeight="1">
      <c r="A28" s="29">
        <v>17</v>
      </c>
      <c r="H28" s="782"/>
      <c r="I28" s="1225"/>
      <c r="J28" s="2007">
        <f>+J27</f>
        <v>0</v>
      </c>
      <c r="K28" s="1563" t="s">
        <v>56</v>
      </c>
      <c r="L28" s="777"/>
      <c r="M28" s="777"/>
      <c r="N28" s="1224"/>
      <c r="O28" s="785"/>
      <c r="P28" s="785"/>
      <c r="Q28" s="786"/>
      <c r="R28" s="1568">
        <f>(IF($E146&lt;&gt;0,$K$2,IF($F146&lt;&gt;0,$K$2,IF($G146&lt;&gt;0,$K$2,IF($H146&lt;&gt;0,$K$2,IF($I146&lt;&gt;0,$K$2,IF($J146&lt;&gt;0,$K$2,"")))))))</f>
        <v>0</v>
      </c>
      <c r="S28" s="496"/>
    </row>
    <row r="29" spans="1:19" ht="15.75">
      <c r="A29" s="29">
        <v>18</v>
      </c>
      <c r="H29" s="782"/>
      <c r="I29" s="1226"/>
      <c r="J29" s="1227"/>
      <c r="K29" s="1228" t="s">
        <v>1045</v>
      </c>
      <c r="L29" s="777"/>
      <c r="M29" s="777"/>
      <c r="N29" s="1229"/>
      <c r="O29" s="787"/>
      <c r="P29" s="787"/>
      <c r="Q29" s="788"/>
      <c r="R29" s="1568">
        <f>(IF($E146&lt;&gt;0,$K$2,IF($F146&lt;&gt;0,$K$2,IF($G146&lt;&gt;0,$K$2,IF($H146&lt;&gt;0,$K$2,IF($I146&lt;&gt;0,$K$2,IF($J146&lt;&gt;0,$K$2,"")))))))</f>
        <v>0</v>
      </c>
      <c r="S29" s="496"/>
    </row>
    <row r="30" spans="1:19" ht="18.75" customHeight="1">
      <c r="A30" s="29">
        <v>19</v>
      </c>
      <c r="H30" s="782"/>
      <c r="I30" s="1230">
        <v>100</v>
      </c>
      <c r="J30" s="2204" t="s">
        <v>503</v>
      </c>
      <c r="K30" s="2199"/>
      <c r="L30" s="463">
        <f t="shared" ref="L30:Q30" si="0">SUM(L31:L32)</f>
        <v>0</v>
      </c>
      <c r="M30" s="464">
        <f t="shared" si="0"/>
        <v>0</v>
      </c>
      <c r="N30" s="578">
        <f t="shared" si="0"/>
        <v>0</v>
      </c>
      <c r="O30" s="579">
        <f t="shared" si="0"/>
        <v>0</v>
      </c>
      <c r="P30" s="579">
        <f t="shared" si="0"/>
        <v>0</v>
      </c>
      <c r="Q30" s="580">
        <f t="shared" si="0"/>
        <v>0</v>
      </c>
      <c r="R30" s="1566">
        <f>(IF($E30&lt;&gt;0,$K$2,IF($F30&lt;&gt;0,$K$2,IF($G30&lt;&gt;0,$K$2,IF($H30&lt;&gt;0,$K$2,IF($I30&lt;&gt;0,$K$2,IF($J30&lt;&gt;0,$K$2,"")))))))</f>
        <v>0</v>
      </c>
      <c r="S30" s="497"/>
    </row>
    <row r="31" spans="1:19" ht="18.75" customHeight="1">
      <c r="A31" s="29">
        <v>20</v>
      </c>
      <c r="H31" s="782"/>
      <c r="I31" s="1231"/>
      <c r="J31" s="1232">
        <v>101</v>
      </c>
      <c r="K31" s="1233" t="s">
        <v>504</v>
      </c>
      <c r="L31" s="622"/>
      <c r="M31" s="631">
        <f>N31+O31+P31+Q31</f>
        <v>0</v>
      </c>
      <c r="N31" s="545"/>
      <c r="O31" s="546"/>
      <c r="P31" s="546"/>
      <c r="Q31" s="547"/>
      <c r="R31" s="1566">
        <f t="shared" ref="R31:R98" si="1">(IF($E31&lt;&gt;0,$K$2,IF($F31&lt;&gt;0,$K$2,IF($G31&lt;&gt;0,$K$2,IF($H31&lt;&gt;0,$K$2,IF($I31&lt;&gt;0,$K$2,IF($J31&lt;&gt;0,$K$2,"")))))))</f>
        <v>0</v>
      </c>
      <c r="S31" s="497"/>
    </row>
    <row r="32" spans="1:19" ht="18.75" customHeight="1">
      <c r="A32" s="29">
        <v>21</v>
      </c>
      <c r="H32" s="782"/>
      <c r="I32" s="1231"/>
      <c r="J32" s="1234">
        <v>102</v>
      </c>
      <c r="K32" s="1235" t="s">
        <v>505</v>
      </c>
      <c r="L32" s="628"/>
      <c r="M32" s="632">
        <f>N32+O32+P32+Q32</f>
        <v>0</v>
      </c>
      <c r="N32" s="557"/>
      <c r="O32" s="558"/>
      <c r="P32" s="558"/>
      <c r="Q32" s="559"/>
      <c r="R32" s="1566">
        <f t="shared" si="1"/>
        <v>0</v>
      </c>
      <c r="S32" s="497"/>
    </row>
    <row r="33" spans="1:19" ht="18.75" customHeight="1">
      <c r="A33" s="29">
        <v>22</v>
      </c>
      <c r="H33" s="782"/>
      <c r="I33" s="1230">
        <v>200</v>
      </c>
      <c r="J33" s="2202" t="s">
        <v>506</v>
      </c>
      <c r="K33" s="2202"/>
      <c r="L33" s="463">
        <f t="shared" ref="L33:Q33" si="2">SUM(L34:L38)</f>
        <v>0</v>
      </c>
      <c r="M33" s="464">
        <f t="shared" si="2"/>
        <v>0</v>
      </c>
      <c r="N33" s="578">
        <f t="shared" si="2"/>
        <v>0</v>
      </c>
      <c r="O33" s="579">
        <f t="shared" si="2"/>
        <v>0</v>
      </c>
      <c r="P33" s="579">
        <f t="shared" si="2"/>
        <v>0</v>
      </c>
      <c r="Q33" s="580">
        <f t="shared" si="2"/>
        <v>0</v>
      </c>
      <c r="R33" s="1566">
        <f t="shared" si="1"/>
        <v>0</v>
      </c>
      <c r="S33" s="497"/>
    </row>
    <row r="34" spans="1:19" ht="18.75" customHeight="1">
      <c r="A34" s="29">
        <v>23</v>
      </c>
      <c r="H34" s="782"/>
      <c r="I34" s="1236"/>
      <c r="J34" s="1232">
        <v>201</v>
      </c>
      <c r="K34" s="1233" t="s">
        <v>507</v>
      </c>
      <c r="L34" s="622"/>
      <c r="M34" s="631">
        <f>N34+O34+P34+Q34</f>
        <v>0</v>
      </c>
      <c r="N34" s="545"/>
      <c r="O34" s="546"/>
      <c r="P34" s="546"/>
      <c r="Q34" s="547"/>
      <c r="R34" s="1566">
        <f t="shared" si="1"/>
        <v>0</v>
      </c>
      <c r="S34" s="497"/>
    </row>
    <row r="35" spans="1:19" ht="18.75" customHeight="1">
      <c r="A35" s="29">
        <v>24</v>
      </c>
      <c r="H35" s="782"/>
      <c r="I35" s="1237"/>
      <c r="J35" s="1238">
        <v>202</v>
      </c>
      <c r="K35" s="1239" t="s">
        <v>508</v>
      </c>
      <c r="L35" s="624"/>
      <c r="M35" s="633">
        <f>N35+O35+P35+Q35</f>
        <v>0</v>
      </c>
      <c r="N35" s="548"/>
      <c r="O35" s="549"/>
      <c r="P35" s="549"/>
      <c r="Q35" s="550"/>
      <c r="R35" s="1566">
        <f t="shared" si="1"/>
        <v>0</v>
      </c>
      <c r="S35" s="497"/>
    </row>
    <row r="36" spans="1:19" ht="18.75" customHeight="1">
      <c r="A36" s="29">
        <v>25</v>
      </c>
      <c r="H36" s="782"/>
      <c r="I36" s="1240"/>
      <c r="J36" s="1238">
        <v>205</v>
      </c>
      <c r="K36" s="1239" t="s">
        <v>905</v>
      </c>
      <c r="L36" s="624"/>
      <c r="M36" s="633">
        <f>N36+O36+P36+Q36</f>
        <v>0</v>
      </c>
      <c r="N36" s="548"/>
      <c r="O36" s="549"/>
      <c r="P36" s="549"/>
      <c r="Q36" s="550"/>
      <c r="R36" s="1566">
        <f t="shared" si="1"/>
        <v>0</v>
      </c>
      <c r="S36" s="497"/>
    </row>
    <row r="37" spans="1:19" ht="18.75" customHeight="1">
      <c r="A37" s="29">
        <v>26</v>
      </c>
      <c r="H37" s="782"/>
      <c r="I37" s="1240"/>
      <c r="J37" s="1238">
        <v>208</v>
      </c>
      <c r="K37" s="1241" t="s">
        <v>906</v>
      </c>
      <c r="L37" s="624"/>
      <c r="M37" s="633">
        <f>N37+O37+P37+Q37</f>
        <v>0</v>
      </c>
      <c r="N37" s="548"/>
      <c r="O37" s="549"/>
      <c r="P37" s="549"/>
      <c r="Q37" s="550"/>
      <c r="R37" s="1566">
        <f t="shared" si="1"/>
        <v>0</v>
      </c>
      <c r="S37" s="497"/>
    </row>
    <row r="38" spans="1:19" ht="18.75" customHeight="1">
      <c r="A38" s="29">
        <v>27</v>
      </c>
      <c r="H38" s="782"/>
      <c r="I38" s="1236"/>
      <c r="J38" s="1234">
        <v>209</v>
      </c>
      <c r="K38" s="1242" t="s">
        <v>907</v>
      </c>
      <c r="L38" s="628"/>
      <c r="M38" s="632">
        <f>N38+O38+P38+Q38</f>
        <v>0</v>
      </c>
      <c r="N38" s="557"/>
      <c r="O38" s="558"/>
      <c r="P38" s="558"/>
      <c r="Q38" s="559"/>
      <c r="R38" s="1566">
        <f t="shared" si="1"/>
        <v>0</v>
      </c>
      <c r="S38" s="497"/>
    </row>
    <row r="39" spans="1:19" ht="18.75" customHeight="1">
      <c r="A39" s="29">
        <v>28</v>
      </c>
      <c r="H39" s="782"/>
      <c r="I39" s="1230">
        <v>500</v>
      </c>
      <c r="J39" s="2205" t="s">
        <v>908</v>
      </c>
      <c r="K39" s="2205"/>
      <c r="L39" s="463">
        <f t="shared" ref="L39:Q39" si="3">SUM(L40:L46)</f>
        <v>0</v>
      </c>
      <c r="M39" s="464">
        <f t="shared" si="3"/>
        <v>0</v>
      </c>
      <c r="N39" s="578">
        <f t="shared" si="3"/>
        <v>0</v>
      </c>
      <c r="O39" s="579">
        <f t="shared" si="3"/>
        <v>0</v>
      </c>
      <c r="P39" s="579">
        <f t="shared" si="3"/>
        <v>0</v>
      </c>
      <c r="Q39" s="580">
        <f t="shared" si="3"/>
        <v>0</v>
      </c>
      <c r="R39" s="1566">
        <f t="shared" si="1"/>
        <v>0</v>
      </c>
      <c r="S39" s="497"/>
    </row>
    <row r="40" spans="1:19" ht="18.75" customHeight="1">
      <c r="A40" s="29">
        <v>29</v>
      </c>
      <c r="H40" s="782"/>
      <c r="I40" s="1236"/>
      <c r="J40" s="1243">
        <v>551</v>
      </c>
      <c r="K40" s="1244" t="s">
        <v>909</v>
      </c>
      <c r="L40" s="622"/>
      <c r="M40" s="631">
        <f t="shared" ref="M40:M47" si="4">N40+O40+P40+Q40</f>
        <v>0</v>
      </c>
      <c r="N40" s="1527">
        <v>0</v>
      </c>
      <c r="O40" s="1528">
        <v>0</v>
      </c>
      <c r="P40" s="1528">
        <v>0</v>
      </c>
      <c r="Q40" s="547"/>
      <c r="R40" s="1566">
        <f t="shared" si="1"/>
        <v>0</v>
      </c>
      <c r="S40" s="497"/>
    </row>
    <row r="41" spans="1:19" ht="18.75" customHeight="1">
      <c r="A41" s="29">
        <v>30</v>
      </c>
      <c r="H41" s="782"/>
      <c r="I41" s="1236"/>
      <c r="J41" s="1245">
        <f>J40+1</f>
        <v>552</v>
      </c>
      <c r="K41" s="1246" t="s">
        <v>910</v>
      </c>
      <c r="L41" s="624"/>
      <c r="M41" s="633">
        <f t="shared" si="4"/>
        <v>0</v>
      </c>
      <c r="N41" s="1529">
        <v>0</v>
      </c>
      <c r="O41" s="1530">
        <v>0</v>
      </c>
      <c r="P41" s="1530">
        <v>0</v>
      </c>
      <c r="Q41" s="550"/>
      <c r="R41" s="1566">
        <f t="shared" si="1"/>
        <v>0</v>
      </c>
      <c r="S41" s="497"/>
    </row>
    <row r="42" spans="1:19" ht="18.75" customHeight="1">
      <c r="A42" s="29">
        <v>31</v>
      </c>
      <c r="H42" s="782"/>
      <c r="I42" s="1247"/>
      <c r="J42" s="1245">
        <v>558</v>
      </c>
      <c r="K42" s="1248" t="s">
        <v>1470</v>
      </c>
      <c r="L42" s="624"/>
      <c r="M42" s="633">
        <f>N42+O42+P42+Q42</f>
        <v>0</v>
      </c>
      <c r="N42" s="1529">
        <v>0</v>
      </c>
      <c r="O42" s="1530">
        <v>0</v>
      </c>
      <c r="P42" s="1530">
        <v>0</v>
      </c>
      <c r="Q42" s="753">
        <v>0</v>
      </c>
      <c r="R42" s="1566">
        <f t="shared" si="1"/>
        <v>0</v>
      </c>
      <c r="S42" s="497"/>
    </row>
    <row r="43" spans="1:19" ht="18.75" customHeight="1">
      <c r="A43" s="29">
        <v>32</v>
      </c>
      <c r="H43" s="782"/>
      <c r="I43" s="1247"/>
      <c r="J43" s="1245">
        <v>560</v>
      </c>
      <c r="K43" s="1248" t="s">
        <v>911</v>
      </c>
      <c r="L43" s="624"/>
      <c r="M43" s="633">
        <f t="shared" si="4"/>
        <v>0</v>
      </c>
      <c r="N43" s="1529">
        <v>0</v>
      </c>
      <c r="O43" s="1530">
        <v>0</v>
      </c>
      <c r="P43" s="1530">
        <v>0</v>
      </c>
      <c r="Q43" s="550"/>
      <c r="R43" s="1566">
        <f t="shared" si="1"/>
        <v>0</v>
      </c>
      <c r="S43" s="497"/>
    </row>
    <row r="44" spans="1:19" ht="18.75" customHeight="1">
      <c r="A44" s="29">
        <v>33</v>
      </c>
      <c r="H44" s="782"/>
      <c r="I44" s="1247"/>
      <c r="J44" s="1245">
        <v>580</v>
      </c>
      <c r="K44" s="1246" t="s">
        <v>912</v>
      </c>
      <c r="L44" s="624"/>
      <c r="M44" s="633">
        <f t="shared" si="4"/>
        <v>0</v>
      </c>
      <c r="N44" s="1529">
        <v>0</v>
      </c>
      <c r="O44" s="1530">
        <v>0</v>
      </c>
      <c r="P44" s="1530">
        <v>0</v>
      </c>
      <c r="Q44" s="550"/>
      <c r="R44" s="1566">
        <f t="shared" si="1"/>
        <v>0</v>
      </c>
      <c r="S44" s="497"/>
    </row>
    <row r="45" spans="1:19" ht="31.5">
      <c r="A45" s="29">
        <v>34</v>
      </c>
      <c r="H45" s="782"/>
      <c r="I45" s="1236"/>
      <c r="J45" s="1238">
        <v>588</v>
      </c>
      <c r="K45" s="1241" t="s">
        <v>1474</v>
      </c>
      <c r="L45" s="624"/>
      <c r="M45" s="633">
        <f>N45+O45+P45+Q45</f>
        <v>0</v>
      </c>
      <c r="N45" s="1529">
        <v>0</v>
      </c>
      <c r="O45" s="1530">
        <v>0</v>
      </c>
      <c r="P45" s="1530">
        <v>0</v>
      </c>
      <c r="Q45" s="753">
        <v>0</v>
      </c>
      <c r="R45" s="1566">
        <f t="shared" si="1"/>
        <v>0</v>
      </c>
      <c r="S45" s="497"/>
    </row>
    <row r="46" spans="1:19" ht="31.5">
      <c r="A46" s="29">
        <v>35</v>
      </c>
      <c r="H46" s="782"/>
      <c r="I46" s="1236"/>
      <c r="J46" s="1249">
        <v>590</v>
      </c>
      <c r="K46" s="1250" t="s">
        <v>913</v>
      </c>
      <c r="L46" s="628"/>
      <c r="M46" s="632">
        <f t="shared" si="4"/>
        <v>0</v>
      </c>
      <c r="N46" s="557"/>
      <c r="O46" s="558"/>
      <c r="P46" s="558"/>
      <c r="Q46" s="559"/>
      <c r="R46" s="1566">
        <f t="shared" si="1"/>
        <v>0</v>
      </c>
      <c r="S46" s="497"/>
    </row>
    <row r="47" spans="1:19" ht="18.75" customHeight="1">
      <c r="A47" s="29">
        <v>36</v>
      </c>
      <c r="H47" s="782"/>
      <c r="I47" s="1230">
        <v>800</v>
      </c>
      <c r="J47" s="2200" t="s">
        <v>1046</v>
      </c>
      <c r="K47" s="2201"/>
      <c r="L47" s="1547"/>
      <c r="M47" s="466">
        <f t="shared" si="4"/>
        <v>0</v>
      </c>
      <c r="N47" s="1344"/>
      <c r="O47" s="1345"/>
      <c r="P47" s="1345"/>
      <c r="Q47" s="1346"/>
      <c r="R47" s="1566">
        <f t="shared" si="1"/>
        <v>0</v>
      </c>
      <c r="S47" s="497"/>
    </row>
    <row r="48" spans="1:19" ht="18.75" customHeight="1">
      <c r="A48" s="29">
        <v>37</v>
      </c>
      <c r="H48" s="782"/>
      <c r="I48" s="1230">
        <v>1000</v>
      </c>
      <c r="J48" s="2202" t="s">
        <v>915</v>
      </c>
      <c r="K48" s="2202"/>
      <c r="L48" s="465">
        <f t="shared" ref="L48:Q48" si="5">SUM(L49:L65)</f>
        <v>0</v>
      </c>
      <c r="M48" s="466">
        <f t="shared" si="5"/>
        <v>0</v>
      </c>
      <c r="N48" s="578">
        <f t="shared" si="5"/>
        <v>0</v>
      </c>
      <c r="O48" s="579">
        <f t="shared" si="5"/>
        <v>0</v>
      </c>
      <c r="P48" s="579">
        <f t="shared" si="5"/>
        <v>0</v>
      </c>
      <c r="Q48" s="580">
        <f t="shared" si="5"/>
        <v>0</v>
      </c>
      <c r="R48" s="1566">
        <f t="shared" si="1"/>
        <v>0</v>
      </c>
      <c r="S48" s="497"/>
    </row>
    <row r="49" spans="1:19" ht="18.75" customHeight="1">
      <c r="A49" s="29">
        <v>38</v>
      </c>
      <c r="H49" s="782"/>
      <c r="I49" s="1237"/>
      <c r="J49" s="1232">
        <v>1011</v>
      </c>
      <c r="K49" s="1251" t="s">
        <v>916</v>
      </c>
      <c r="L49" s="622"/>
      <c r="M49" s="631">
        <f t="shared" ref="M49:M65" si="6">N49+O49+P49+Q49</f>
        <v>0</v>
      </c>
      <c r="N49" s="545"/>
      <c r="O49" s="546"/>
      <c r="P49" s="546"/>
      <c r="Q49" s="547"/>
      <c r="R49" s="1566">
        <f t="shared" si="1"/>
        <v>0</v>
      </c>
      <c r="S49" s="497"/>
    </row>
    <row r="50" spans="1:19" ht="18.75" customHeight="1">
      <c r="A50" s="29">
        <v>39</v>
      </c>
      <c r="E50" s="40"/>
      <c r="H50" s="782"/>
      <c r="I50" s="1237"/>
      <c r="J50" s="1238">
        <v>1012</v>
      </c>
      <c r="K50" s="1239" t="s">
        <v>917</v>
      </c>
      <c r="L50" s="624"/>
      <c r="M50" s="633">
        <f t="shared" si="6"/>
        <v>0</v>
      </c>
      <c r="N50" s="548"/>
      <c r="O50" s="549"/>
      <c r="P50" s="549"/>
      <c r="Q50" s="550"/>
      <c r="R50" s="1566">
        <f t="shared" si="1"/>
        <v>0</v>
      </c>
      <c r="S50" s="497"/>
    </row>
    <row r="51" spans="1:19" ht="18.75" customHeight="1">
      <c r="A51" s="29">
        <v>40</v>
      </c>
      <c r="E51" s="40"/>
      <c r="H51" s="782"/>
      <c r="I51" s="1237"/>
      <c r="J51" s="1238">
        <v>1013</v>
      </c>
      <c r="K51" s="1239" t="s">
        <v>918</v>
      </c>
      <c r="L51" s="624"/>
      <c r="M51" s="633">
        <f t="shared" si="6"/>
        <v>0</v>
      </c>
      <c r="N51" s="548"/>
      <c r="O51" s="549"/>
      <c r="P51" s="549"/>
      <c r="Q51" s="550"/>
      <c r="R51" s="1566">
        <f t="shared" si="1"/>
        <v>0</v>
      </c>
      <c r="S51" s="497"/>
    </row>
    <row r="52" spans="1:19" ht="18.75" customHeight="1">
      <c r="A52" s="29">
        <v>41</v>
      </c>
      <c r="E52" s="40"/>
      <c r="H52" s="782"/>
      <c r="I52" s="1237"/>
      <c r="J52" s="1238">
        <v>1014</v>
      </c>
      <c r="K52" s="1239" t="s">
        <v>919</v>
      </c>
      <c r="L52" s="624"/>
      <c r="M52" s="633">
        <f t="shared" si="6"/>
        <v>0</v>
      </c>
      <c r="N52" s="548"/>
      <c r="O52" s="549"/>
      <c r="P52" s="549"/>
      <c r="Q52" s="550"/>
      <c r="R52" s="1566">
        <f t="shared" si="1"/>
        <v>0</v>
      </c>
      <c r="S52" s="497"/>
    </row>
    <row r="53" spans="1:19" ht="18.75" customHeight="1">
      <c r="A53" s="29">
        <v>42</v>
      </c>
      <c r="E53" s="40"/>
      <c r="H53" s="782"/>
      <c r="I53" s="1237"/>
      <c r="J53" s="1238">
        <v>1015</v>
      </c>
      <c r="K53" s="1239" t="s">
        <v>920</v>
      </c>
      <c r="L53" s="624"/>
      <c r="M53" s="633">
        <f t="shared" si="6"/>
        <v>0</v>
      </c>
      <c r="N53" s="548"/>
      <c r="O53" s="549"/>
      <c r="P53" s="549"/>
      <c r="Q53" s="550"/>
      <c r="R53" s="1566">
        <f t="shared" si="1"/>
        <v>0</v>
      </c>
      <c r="S53" s="497"/>
    </row>
    <row r="54" spans="1:19" ht="18.75" customHeight="1">
      <c r="A54" s="29">
        <v>43</v>
      </c>
      <c r="E54" s="40"/>
      <c r="H54" s="782"/>
      <c r="I54" s="1237"/>
      <c r="J54" s="1252">
        <v>1016</v>
      </c>
      <c r="K54" s="1253" t="s">
        <v>921</v>
      </c>
      <c r="L54" s="626"/>
      <c r="M54" s="634">
        <f t="shared" si="6"/>
        <v>0</v>
      </c>
      <c r="N54" s="612"/>
      <c r="O54" s="613"/>
      <c r="P54" s="613"/>
      <c r="Q54" s="614"/>
      <c r="R54" s="1566">
        <f t="shared" si="1"/>
        <v>0</v>
      </c>
      <c r="S54" s="497"/>
    </row>
    <row r="55" spans="1:19" ht="18.75" customHeight="1">
      <c r="A55" s="29">
        <v>44</v>
      </c>
      <c r="E55" s="40"/>
      <c r="H55" s="782"/>
      <c r="I55" s="1231"/>
      <c r="J55" s="1254">
        <v>1020</v>
      </c>
      <c r="K55" s="1255" t="s">
        <v>922</v>
      </c>
      <c r="L55" s="1548"/>
      <c r="M55" s="636">
        <f t="shared" si="6"/>
        <v>0</v>
      </c>
      <c r="N55" s="554"/>
      <c r="O55" s="555"/>
      <c r="P55" s="555"/>
      <c r="Q55" s="556"/>
      <c r="R55" s="1566">
        <f t="shared" si="1"/>
        <v>0</v>
      </c>
      <c r="S55" s="497"/>
    </row>
    <row r="56" spans="1:19" ht="18.75" customHeight="1">
      <c r="A56" s="29">
        <v>45</v>
      </c>
      <c r="E56" s="40"/>
      <c r="H56" s="782"/>
      <c r="I56" s="1237"/>
      <c r="J56" s="1256">
        <v>1030</v>
      </c>
      <c r="K56" s="1257" t="s">
        <v>923</v>
      </c>
      <c r="L56" s="1549"/>
      <c r="M56" s="638">
        <f t="shared" si="6"/>
        <v>0</v>
      </c>
      <c r="N56" s="551"/>
      <c r="O56" s="552"/>
      <c r="P56" s="552"/>
      <c r="Q56" s="553"/>
      <c r="R56" s="1566">
        <f t="shared" si="1"/>
        <v>0</v>
      </c>
      <c r="S56" s="497"/>
    </row>
    <row r="57" spans="1:19" ht="18.75" customHeight="1">
      <c r="A57" s="29">
        <v>46</v>
      </c>
      <c r="E57" s="40"/>
      <c r="H57" s="782"/>
      <c r="I57" s="1237"/>
      <c r="J57" s="1254">
        <v>1051</v>
      </c>
      <c r="K57" s="1258" t="s">
        <v>924</v>
      </c>
      <c r="L57" s="1548"/>
      <c r="M57" s="636">
        <f t="shared" si="6"/>
        <v>0</v>
      </c>
      <c r="N57" s="554"/>
      <c r="O57" s="555"/>
      <c r="P57" s="555"/>
      <c r="Q57" s="556"/>
      <c r="R57" s="1566">
        <f t="shared" si="1"/>
        <v>0</v>
      </c>
      <c r="S57" s="497"/>
    </row>
    <row r="58" spans="1:19" ht="18.75" customHeight="1">
      <c r="A58" s="29">
        <v>47</v>
      </c>
      <c r="C58" s="33"/>
      <c r="E58" s="40"/>
      <c r="H58" s="782"/>
      <c r="I58" s="1237"/>
      <c r="J58" s="1238">
        <v>1052</v>
      </c>
      <c r="K58" s="1239" t="s">
        <v>925</v>
      </c>
      <c r="L58" s="624"/>
      <c r="M58" s="633">
        <f t="shared" si="6"/>
        <v>0</v>
      </c>
      <c r="N58" s="548"/>
      <c r="O58" s="549"/>
      <c r="P58" s="549"/>
      <c r="Q58" s="550"/>
      <c r="R58" s="1566">
        <f t="shared" si="1"/>
        <v>0</v>
      </c>
      <c r="S58" s="497"/>
    </row>
    <row r="59" spans="1:19" ht="18.75" customHeight="1">
      <c r="A59" s="29">
        <v>48</v>
      </c>
      <c r="E59" s="40"/>
      <c r="H59" s="782"/>
      <c r="I59" s="1237"/>
      <c r="J59" s="1256">
        <v>1053</v>
      </c>
      <c r="K59" s="1257" t="s">
        <v>1347</v>
      </c>
      <c r="L59" s="1549"/>
      <c r="M59" s="638">
        <f t="shared" si="6"/>
        <v>0</v>
      </c>
      <c r="N59" s="551"/>
      <c r="O59" s="552"/>
      <c r="P59" s="552"/>
      <c r="Q59" s="553"/>
      <c r="R59" s="1566">
        <f t="shared" si="1"/>
        <v>0</v>
      </c>
      <c r="S59" s="497"/>
    </row>
    <row r="60" spans="1:19" ht="18.75" customHeight="1">
      <c r="A60" s="29">
        <v>49</v>
      </c>
      <c r="E60" s="40"/>
      <c r="H60" s="782"/>
      <c r="I60" s="1237"/>
      <c r="J60" s="1254">
        <v>1062</v>
      </c>
      <c r="K60" s="1255" t="s">
        <v>926</v>
      </c>
      <c r="L60" s="1548"/>
      <c r="M60" s="636">
        <f t="shared" si="6"/>
        <v>0</v>
      </c>
      <c r="N60" s="554"/>
      <c r="O60" s="555"/>
      <c r="P60" s="555"/>
      <c r="Q60" s="556"/>
      <c r="R60" s="1566">
        <f t="shared" si="1"/>
        <v>0</v>
      </c>
      <c r="S60" s="497"/>
    </row>
    <row r="61" spans="1:19" ht="18.75" customHeight="1">
      <c r="A61" s="29">
        <v>50</v>
      </c>
      <c r="E61" s="40"/>
      <c r="H61" s="782"/>
      <c r="I61" s="1237"/>
      <c r="J61" s="1256">
        <v>1063</v>
      </c>
      <c r="K61" s="1259" t="s">
        <v>1304</v>
      </c>
      <c r="L61" s="1549"/>
      <c r="M61" s="638">
        <f t="shared" si="6"/>
        <v>0</v>
      </c>
      <c r="N61" s="551"/>
      <c r="O61" s="552"/>
      <c r="P61" s="552"/>
      <c r="Q61" s="553"/>
      <c r="R61" s="1566">
        <f t="shared" si="1"/>
        <v>0</v>
      </c>
      <c r="S61" s="497"/>
    </row>
    <row r="62" spans="1:19" ht="18.75" customHeight="1">
      <c r="A62" s="29">
        <v>51</v>
      </c>
      <c r="E62" s="40"/>
      <c r="H62" s="782"/>
      <c r="I62" s="1237"/>
      <c r="J62" s="1260">
        <v>1069</v>
      </c>
      <c r="K62" s="1261" t="s">
        <v>927</v>
      </c>
      <c r="L62" s="1550"/>
      <c r="M62" s="640">
        <f t="shared" si="6"/>
        <v>0</v>
      </c>
      <c r="N62" s="737"/>
      <c r="O62" s="738"/>
      <c r="P62" s="738"/>
      <c r="Q62" s="702"/>
      <c r="R62" s="1566">
        <f t="shared" si="1"/>
        <v>0</v>
      </c>
      <c r="S62" s="497"/>
    </row>
    <row r="63" spans="1:19" ht="18.75" customHeight="1">
      <c r="A63" s="29">
        <v>52</v>
      </c>
      <c r="E63" s="40"/>
      <c r="H63" s="782"/>
      <c r="I63" s="1231"/>
      <c r="J63" s="1254">
        <v>1091</v>
      </c>
      <c r="K63" s="1258" t="s">
        <v>1348</v>
      </c>
      <c r="L63" s="1548"/>
      <c r="M63" s="636">
        <f t="shared" si="6"/>
        <v>0</v>
      </c>
      <c r="N63" s="554"/>
      <c r="O63" s="555"/>
      <c r="P63" s="555"/>
      <c r="Q63" s="556"/>
      <c r="R63" s="1566">
        <f t="shared" si="1"/>
        <v>0</v>
      </c>
      <c r="S63" s="497"/>
    </row>
    <row r="64" spans="1:19" ht="18.75" customHeight="1">
      <c r="A64" s="29">
        <v>53</v>
      </c>
      <c r="E64" s="40"/>
      <c r="H64" s="782"/>
      <c r="I64" s="1237"/>
      <c r="J64" s="1238">
        <v>1092</v>
      </c>
      <c r="K64" s="1239" t="s">
        <v>1110</v>
      </c>
      <c r="L64" s="624"/>
      <c r="M64" s="633">
        <f t="shared" si="6"/>
        <v>0</v>
      </c>
      <c r="N64" s="548"/>
      <c r="O64" s="549"/>
      <c r="P64" s="549"/>
      <c r="Q64" s="550"/>
      <c r="R64" s="1566">
        <f t="shared" si="1"/>
        <v>0</v>
      </c>
      <c r="S64" s="497"/>
    </row>
    <row r="65" spans="1:19" ht="18.75" customHeight="1">
      <c r="A65" s="29">
        <v>54</v>
      </c>
      <c r="E65" s="40"/>
      <c r="H65" s="782"/>
      <c r="I65" s="1237"/>
      <c r="J65" s="1234">
        <v>1098</v>
      </c>
      <c r="K65" s="1262" t="s">
        <v>928</v>
      </c>
      <c r="L65" s="628"/>
      <c r="M65" s="632">
        <f t="shared" si="6"/>
        <v>0</v>
      </c>
      <c r="N65" s="557"/>
      <c r="O65" s="558"/>
      <c r="P65" s="558"/>
      <c r="Q65" s="559"/>
      <c r="R65" s="1566">
        <f t="shared" si="1"/>
        <v>0</v>
      </c>
      <c r="S65" s="497"/>
    </row>
    <row r="66" spans="1:19" ht="18.75" customHeight="1">
      <c r="A66" s="29">
        <v>55</v>
      </c>
      <c r="E66" s="40"/>
      <c r="H66" s="782"/>
      <c r="I66" s="1230">
        <v>1900</v>
      </c>
      <c r="J66" s="2196" t="s">
        <v>580</v>
      </c>
      <c r="K66" s="2196"/>
      <c r="L66" s="465">
        <f t="shared" ref="L66:Q66" si="7">SUM(L67:L69)</f>
        <v>0</v>
      </c>
      <c r="M66" s="466">
        <f t="shared" si="7"/>
        <v>0</v>
      </c>
      <c r="N66" s="578">
        <f t="shared" si="7"/>
        <v>0</v>
      </c>
      <c r="O66" s="579">
        <f t="shared" si="7"/>
        <v>0</v>
      </c>
      <c r="P66" s="579">
        <f t="shared" si="7"/>
        <v>0</v>
      </c>
      <c r="Q66" s="580">
        <f t="shared" si="7"/>
        <v>0</v>
      </c>
      <c r="R66" s="1566">
        <f t="shared" si="1"/>
        <v>0</v>
      </c>
      <c r="S66" s="497"/>
    </row>
    <row r="67" spans="1:19" ht="18.75" customHeight="1">
      <c r="A67" s="29">
        <v>56</v>
      </c>
      <c r="E67" s="40"/>
      <c r="H67" s="782"/>
      <c r="I67" s="1237"/>
      <c r="J67" s="1232">
        <v>1901</v>
      </c>
      <c r="K67" s="1263" t="s">
        <v>581</v>
      </c>
      <c r="L67" s="622"/>
      <c r="M67" s="631">
        <f>N67+O67+P67+Q67</f>
        <v>0</v>
      </c>
      <c r="N67" s="545"/>
      <c r="O67" s="546"/>
      <c r="P67" s="546"/>
      <c r="Q67" s="547"/>
      <c r="R67" s="1566">
        <f t="shared" si="1"/>
        <v>0</v>
      </c>
      <c r="S67" s="497"/>
    </row>
    <row r="68" spans="1:19" ht="18.75" customHeight="1">
      <c r="A68" s="29">
        <v>57</v>
      </c>
      <c r="E68" s="40"/>
      <c r="H68" s="782"/>
      <c r="I68" s="1264"/>
      <c r="J68" s="1238">
        <v>1981</v>
      </c>
      <c r="K68" s="1265" t="s">
        <v>582</v>
      </c>
      <c r="L68" s="624"/>
      <c r="M68" s="633">
        <f>N68+O68+P68+Q68</f>
        <v>0</v>
      </c>
      <c r="N68" s="548"/>
      <c r="O68" s="549"/>
      <c r="P68" s="549"/>
      <c r="Q68" s="550"/>
      <c r="R68" s="1566">
        <f t="shared" si="1"/>
        <v>0</v>
      </c>
      <c r="S68" s="497"/>
    </row>
    <row r="69" spans="1:19" ht="18.75" customHeight="1">
      <c r="A69" s="29">
        <v>58</v>
      </c>
      <c r="E69" s="40"/>
      <c r="H69" s="782"/>
      <c r="I69" s="1237"/>
      <c r="J69" s="1234">
        <v>1991</v>
      </c>
      <c r="K69" s="1266" t="s">
        <v>583</v>
      </c>
      <c r="L69" s="628"/>
      <c r="M69" s="632">
        <f>N69+O69+P69+Q69</f>
        <v>0</v>
      </c>
      <c r="N69" s="557"/>
      <c r="O69" s="558"/>
      <c r="P69" s="558"/>
      <c r="Q69" s="559"/>
      <c r="R69" s="1566">
        <f t="shared" si="1"/>
        <v>0</v>
      </c>
      <c r="S69" s="497"/>
    </row>
    <row r="70" spans="1:19" ht="18.75" customHeight="1">
      <c r="A70" s="29">
        <v>59</v>
      </c>
      <c r="E70" s="40"/>
      <c r="H70" s="782"/>
      <c r="I70" s="1230">
        <v>2100</v>
      </c>
      <c r="J70" s="2196" t="s">
        <v>1094</v>
      </c>
      <c r="K70" s="2196"/>
      <c r="L70" s="465">
        <f t="shared" ref="L70:Q70" si="8">SUM(L71:L75)</f>
        <v>0</v>
      </c>
      <c r="M70" s="466">
        <f t="shared" si="8"/>
        <v>0</v>
      </c>
      <c r="N70" s="578">
        <f t="shared" si="8"/>
        <v>0</v>
      </c>
      <c r="O70" s="579">
        <f t="shared" si="8"/>
        <v>0</v>
      </c>
      <c r="P70" s="579">
        <f t="shared" si="8"/>
        <v>0</v>
      </c>
      <c r="Q70" s="580">
        <f t="shared" si="8"/>
        <v>0</v>
      </c>
      <c r="R70" s="1566">
        <f t="shared" si="1"/>
        <v>0</v>
      </c>
      <c r="S70" s="497"/>
    </row>
    <row r="71" spans="1:19" ht="18.75" customHeight="1">
      <c r="A71" s="29">
        <v>60</v>
      </c>
      <c r="E71" s="40"/>
      <c r="H71" s="782"/>
      <c r="I71" s="1237"/>
      <c r="J71" s="1232">
        <v>2110</v>
      </c>
      <c r="K71" s="1267" t="s">
        <v>929</v>
      </c>
      <c r="L71" s="622"/>
      <c r="M71" s="631">
        <f>N71+O71+P71+Q71</f>
        <v>0</v>
      </c>
      <c r="N71" s="545"/>
      <c r="O71" s="546"/>
      <c r="P71" s="546"/>
      <c r="Q71" s="547"/>
      <c r="R71" s="1566">
        <f t="shared" si="1"/>
        <v>0</v>
      </c>
      <c r="S71" s="497"/>
    </row>
    <row r="72" spans="1:19" ht="18.75" customHeight="1">
      <c r="A72" s="29">
        <v>61</v>
      </c>
      <c r="E72" s="40"/>
      <c r="H72" s="782"/>
      <c r="I72" s="1264"/>
      <c r="J72" s="1238">
        <v>2120</v>
      </c>
      <c r="K72" s="1241" t="s">
        <v>930</v>
      </c>
      <c r="L72" s="624"/>
      <c r="M72" s="633">
        <f>N72+O72+P72+Q72</f>
        <v>0</v>
      </c>
      <c r="N72" s="548"/>
      <c r="O72" s="549"/>
      <c r="P72" s="549"/>
      <c r="Q72" s="550"/>
      <c r="R72" s="1566">
        <f t="shared" si="1"/>
        <v>0</v>
      </c>
      <c r="S72" s="497"/>
    </row>
    <row r="73" spans="1:19" ht="18.75" customHeight="1">
      <c r="A73" s="29">
        <v>62</v>
      </c>
      <c r="E73" s="40"/>
      <c r="H73" s="782"/>
      <c r="I73" s="1264"/>
      <c r="J73" s="1238">
        <v>2125</v>
      </c>
      <c r="K73" s="1241" t="s">
        <v>1047</v>
      </c>
      <c r="L73" s="624"/>
      <c r="M73" s="633">
        <f>N73+O73+P73+Q73</f>
        <v>0</v>
      </c>
      <c r="N73" s="548"/>
      <c r="O73" s="549"/>
      <c r="P73" s="1530">
        <v>0</v>
      </c>
      <c r="Q73" s="550"/>
      <c r="R73" s="1566">
        <f t="shared" si="1"/>
        <v>0</v>
      </c>
      <c r="S73" s="497"/>
    </row>
    <row r="74" spans="1:19" ht="18.75" customHeight="1">
      <c r="A74" s="29">
        <v>63</v>
      </c>
      <c r="H74" s="782"/>
      <c r="I74" s="1236"/>
      <c r="J74" s="1238">
        <v>2140</v>
      </c>
      <c r="K74" s="1241" t="s">
        <v>932</v>
      </c>
      <c r="L74" s="624"/>
      <c r="M74" s="633">
        <f>N74+O74+P74+Q74</f>
        <v>0</v>
      </c>
      <c r="N74" s="548"/>
      <c r="O74" s="549"/>
      <c r="P74" s="1530">
        <v>0</v>
      </c>
      <c r="Q74" s="550"/>
      <c r="R74" s="1566">
        <f t="shared" si="1"/>
        <v>0</v>
      </c>
      <c r="S74" s="497"/>
    </row>
    <row r="75" spans="1:19" ht="18.75" customHeight="1">
      <c r="A75" s="29">
        <v>64</v>
      </c>
      <c r="H75" s="782"/>
      <c r="I75" s="1237"/>
      <c r="J75" s="1234">
        <v>2190</v>
      </c>
      <c r="K75" s="1268" t="s">
        <v>933</v>
      </c>
      <c r="L75" s="628"/>
      <c r="M75" s="632">
        <f>N75+O75+P75+Q75</f>
        <v>0</v>
      </c>
      <c r="N75" s="557"/>
      <c r="O75" s="558"/>
      <c r="P75" s="1532">
        <v>0</v>
      </c>
      <c r="Q75" s="559"/>
      <c r="R75" s="1566">
        <f t="shared" si="1"/>
        <v>0</v>
      </c>
      <c r="S75" s="497"/>
    </row>
    <row r="76" spans="1:19" ht="18.75" customHeight="1">
      <c r="A76" s="29">
        <v>65</v>
      </c>
      <c r="H76" s="782"/>
      <c r="I76" s="1230">
        <v>2200</v>
      </c>
      <c r="J76" s="2196" t="s">
        <v>934</v>
      </c>
      <c r="K76" s="2196"/>
      <c r="L76" s="465">
        <f t="shared" ref="L76:Q76" si="9">SUM(L77:L78)</f>
        <v>0</v>
      </c>
      <c r="M76" s="466">
        <f t="shared" si="9"/>
        <v>0</v>
      </c>
      <c r="N76" s="578">
        <f t="shared" si="9"/>
        <v>0</v>
      </c>
      <c r="O76" s="579">
        <f t="shared" si="9"/>
        <v>0</v>
      </c>
      <c r="P76" s="579">
        <f t="shared" si="9"/>
        <v>0</v>
      </c>
      <c r="Q76" s="580">
        <f t="shared" si="9"/>
        <v>0</v>
      </c>
      <c r="R76" s="1566">
        <f t="shared" si="1"/>
        <v>0</v>
      </c>
      <c r="S76" s="497"/>
    </row>
    <row r="77" spans="1:19" ht="18.75" customHeight="1">
      <c r="A77" s="29">
        <v>66</v>
      </c>
      <c r="H77" s="782"/>
      <c r="I77" s="1237"/>
      <c r="J77" s="1232">
        <v>2221</v>
      </c>
      <c r="K77" s="1233" t="s">
        <v>1287</v>
      </c>
      <c r="L77" s="622"/>
      <c r="M77" s="631">
        <f t="shared" ref="M77:M82" si="10">N77+O77+P77+Q77</f>
        <v>0</v>
      </c>
      <c r="N77" s="545"/>
      <c r="O77" s="546"/>
      <c r="P77" s="546"/>
      <c r="Q77" s="547"/>
      <c r="R77" s="1566">
        <f t="shared" si="1"/>
        <v>0</v>
      </c>
      <c r="S77" s="497"/>
    </row>
    <row r="78" spans="1:19" ht="18.75" customHeight="1">
      <c r="A78" s="29">
        <v>67</v>
      </c>
      <c r="H78" s="782"/>
      <c r="I78" s="1237"/>
      <c r="J78" s="1234">
        <v>2224</v>
      </c>
      <c r="K78" s="1235" t="s">
        <v>935</v>
      </c>
      <c r="L78" s="628"/>
      <c r="M78" s="632">
        <f t="shared" si="10"/>
        <v>0</v>
      </c>
      <c r="N78" s="557"/>
      <c r="O78" s="558"/>
      <c r="P78" s="558"/>
      <c r="Q78" s="559"/>
      <c r="R78" s="1566">
        <f t="shared" si="1"/>
        <v>0</v>
      </c>
      <c r="S78" s="497"/>
    </row>
    <row r="79" spans="1:19" ht="18.75" customHeight="1">
      <c r="A79" s="29">
        <v>68</v>
      </c>
      <c r="H79" s="782"/>
      <c r="I79" s="1230">
        <v>2500</v>
      </c>
      <c r="J79" s="2196" t="s">
        <v>936</v>
      </c>
      <c r="K79" s="2203"/>
      <c r="L79" s="1547"/>
      <c r="M79" s="466">
        <f t="shared" si="10"/>
        <v>0</v>
      </c>
      <c r="N79" s="1344"/>
      <c r="O79" s="1345"/>
      <c r="P79" s="1345"/>
      <c r="Q79" s="1346"/>
      <c r="R79" s="1566">
        <f t="shared" si="1"/>
        <v>0</v>
      </c>
      <c r="S79" s="497"/>
    </row>
    <row r="80" spans="1:19" ht="18.75" customHeight="1">
      <c r="A80" s="29">
        <v>69</v>
      </c>
      <c r="H80" s="782"/>
      <c r="I80" s="1230">
        <v>2600</v>
      </c>
      <c r="J80" s="2198" t="s">
        <v>937</v>
      </c>
      <c r="K80" s="2199"/>
      <c r="L80" s="1547"/>
      <c r="M80" s="466">
        <f t="shared" si="10"/>
        <v>0</v>
      </c>
      <c r="N80" s="1344"/>
      <c r="O80" s="1345"/>
      <c r="P80" s="1345"/>
      <c r="Q80" s="1346"/>
      <c r="R80" s="1566">
        <f t="shared" si="1"/>
        <v>0</v>
      </c>
      <c r="S80" s="497"/>
    </row>
    <row r="81" spans="1:19" ht="18.75" customHeight="1">
      <c r="A81" s="29">
        <v>70</v>
      </c>
      <c r="H81" s="782"/>
      <c r="I81" s="1230">
        <v>2700</v>
      </c>
      <c r="J81" s="2198" t="s">
        <v>938</v>
      </c>
      <c r="K81" s="2199"/>
      <c r="L81" s="1547"/>
      <c r="M81" s="466">
        <f t="shared" si="10"/>
        <v>0</v>
      </c>
      <c r="N81" s="1344"/>
      <c r="O81" s="1345"/>
      <c r="P81" s="1345"/>
      <c r="Q81" s="1346"/>
      <c r="R81" s="1566">
        <f t="shared" si="1"/>
        <v>0</v>
      </c>
      <c r="S81" s="497"/>
    </row>
    <row r="82" spans="1:19" ht="37.5" customHeight="1">
      <c r="A82" s="29">
        <v>71</v>
      </c>
      <c r="H82" s="782"/>
      <c r="I82" s="1230">
        <v>2800</v>
      </c>
      <c r="J82" s="2198" t="s">
        <v>1761</v>
      </c>
      <c r="K82" s="2199"/>
      <c r="L82" s="1547"/>
      <c r="M82" s="466">
        <f t="shared" si="10"/>
        <v>0</v>
      </c>
      <c r="N82" s="1344"/>
      <c r="O82" s="1345"/>
      <c r="P82" s="1345"/>
      <c r="Q82" s="1346"/>
      <c r="R82" s="1566">
        <f t="shared" si="1"/>
        <v>0</v>
      </c>
      <c r="S82" s="497"/>
    </row>
    <row r="83" spans="1:19" ht="19.5" customHeight="1">
      <c r="A83" s="29">
        <v>72</v>
      </c>
      <c r="H83" s="782"/>
      <c r="I83" s="1230">
        <v>2900</v>
      </c>
      <c r="J83" s="2196" t="s">
        <v>939</v>
      </c>
      <c r="K83" s="2196"/>
      <c r="L83" s="465">
        <f t="shared" ref="L83:Q83" si="11">SUM(L84:L91)</f>
        <v>0</v>
      </c>
      <c r="M83" s="466">
        <f t="shared" si="11"/>
        <v>0</v>
      </c>
      <c r="N83" s="578">
        <f t="shared" si="11"/>
        <v>0</v>
      </c>
      <c r="O83" s="579">
        <f t="shared" si="11"/>
        <v>0</v>
      </c>
      <c r="P83" s="579">
        <f t="shared" si="11"/>
        <v>0</v>
      </c>
      <c r="Q83" s="580">
        <f t="shared" si="11"/>
        <v>0</v>
      </c>
      <c r="R83" s="1566">
        <f t="shared" si="1"/>
        <v>0</v>
      </c>
      <c r="S83" s="497"/>
    </row>
    <row r="84" spans="1:19" ht="19.5" customHeight="1">
      <c r="A84" s="29">
        <v>73</v>
      </c>
      <c r="H84" s="782"/>
      <c r="I84" s="1269"/>
      <c r="J84" s="1232">
        <v>2910</v>
      </c>
      <c r="K84" s="1270" t="s">
        <v>2179</v>
      </c>
      <c r="L84" s="622"/>
      <c r="M84" s="631">
        <f t="shared" ref="M84:M91" si="12">N84+O84+P84+Q84</f>
        <v>0</v>
      </c>
      <c r="N84" s="545"/>
      <c r="O84" s="546"/>
      <c r="P84" s="546"/>
      <c r="Q84" s="547"/>
      <c r="R84" s="1566">
        <f t="shared" si="1"/>
        <v>0</v>
      </c>
      <c r="S84" s="497"/>
    </row>
    <row r="85" spans="1:19" ht="15.75">
      <c r="A85" s="29">
        <v>74</v>
      </c>
      <c r="H85" s="782"/>
      <c r="I85" s="1269"/>
      <c r="J85" s="1256">
        <v>2920</v>
      </c>
      <c r="K85" s="1271" t="s">
        <v>2178</v>
      </c>
      <c r="L85" s="1549"/>
      <c r="M85" s="638">
        <f>N85+O85+P85+Q85</f>
        <v>0</v>
      </c>
      <c r="N85" s="551"/>
      <c r="O85" s="552"/>
      <c r="P85" s="552"/>
      <c r="Q85" s="553"/>
      <c r="R85" s="1566">
        <f t="shared" si="1"/>
        <v>0</v>
      </c>
      <c r="S85" s="497"/>
    </row>
    <row r="86" spans="1:19" ht="31.5">
      <c r="A86" s="29">
        <v>75</v>
      </c>
      <c r="H86" s="782"/>
      <c r="I86" s="1269"/>
      <c r="J86" s="1256">
        <v>2969</v>
      </c>
      <c r="K86" s="1271" t="s">
        <v>940</v>
      </c>
      <c r="L86" s="1549"/>
      <c r="M86" s="638">
        <f t="shared" si="12"/>
        <v>0</v>
      </c>
      <c r="N86" s="551"/>
      <c r="O86" s="552"/>
      <c r="P86" s="552"/>
      <c r="Q86" s="553"/>
      <c r="R86" s="1566">
        <f t="shared" si="1"/>
        <v>0</v>
      </c>
      <c r="S86" s="497"/>
    </row>
    <row r="87" spans="1:19" ht="31.5">
      <c r="A87" s="29">
        <v>76</v>
      </c>
      <c r="H87" s="782"/>
      <c r="I87" s="1269"/>
      <c r="J87" s="1272">
        <v>2970</v>
      </c>
      <c r="K87" s="1273" t="s">
        <v>941</v>
      </c>
      <c r="L87" s="1551"/>
      <c r="M87" s="642">
        <f t="shared" si="12"/>
        <v>0</v>
      </c>
      <c r="N87" s="745"/>
      <c r="O87" s="746"/>
      <c r="P87" s="746"/>
      <c r="Q87" s="721"/>
      <c r="R87" s="1566">
        <f t="shared" si="1"/>
        <v>0</v>
      </c>
      <c r="S87" s="497"/>
    </row>
    <row r="88" spans="1:19" ht="15.75">
      <c r="A88" s="29">
        <v>77</v>
      </c>
      <c r="H88" s="782"/>
      <c r="I88" s="1269"/>
      <c r="J88" s="1260">
        <v>2989</v>
      </c>
      <c r="K88" s="1274" t="s">
        <v>942</v>
      </c>
      <c r="L88" s="1550"/>
      <c r="M88" s="640">
        <f t="shared" si="12"/>
        <v>0</v>
      </c>
      <c r="N88" s="737"/>
      <c r="O88" s="738"/>
      <c r="P88" s="738"/>
      <c r="Q88" s="702"/>
      <c r="R88" s="1566">
        <f t="shared" si="1"/>
        <v>0</v>
      </c>
      <c r="S88" s="497"/>
    </row>
    <row r="89" spans="1:19" ht="31.5">
      <c r="A89" s="29">
        <v>78</v>
      </c>
      <c r="H89" s="782"/>
      <c r="I89" s="1237"/>
      <c r="J89" s="1254">
        <v>2990</v>
      </c>
      <c r="K89" s="1275" t="s">
        <v>2180</v>
      </c>
      <c r="L89" s="1548"/>
      <c r="M89" s="636">
        <f>N89+O89+P89+Q89</f>
        <v>0</v>
      </c>
      <c r="N89" s="554"/>
      <c r="O89" s="555"/>
      <c r="P89" s="555"/>
      <c r="Q89" s="556"/>
      <c r="R89" s="1566">
        <f t="shared" si="1"/>
        <v>0</v>
      </c>
      <c r="S89" s="497"/>
    </row>
    <row r="90" spans="1:19" ht="18.75" customHeight="1">
      <c r="A90" s="29">
        <v>79</v>
      </c>
      <c r="H90" s="782"/>
      <c r="I90" s="1237"/>
      <c r="J90" s="1254">
        <v>2991</v>
      </c>
      <c r="K90" s="1275" t="s">
        <v>943</v>
      </c>
      <c r="L90" s="1548"/>
      <c r="M90" s="636">
        <f t="shared" si="12"/>
        <v>0</v>
      </c>
      <c r="N90" s="554"/>
      <c r="O90" s="555"/>
      <c r="P90" s="555"/>
      <c r="Q90" s="556"/>
      <c r="R90" s="1566">
        <f t="shared" si="1"/>
        <v>0</v>
      </c>
      <c r="S90" s="497"/>
    </row>
    <row r="91" spans="1:19" ht="18.75" customHeight="1">
      <c r="A91" s="29">
        <v>80</v>
      </c>
      <c r="H91" s="782"/>
      <c r="I91" s="1237"/>
      <c r="J91" s="1234">
        <v>2992</v>
      </c>
      <c r="K91" s="1276" t="s">
        <v>944</v>
      </c>
      <c r="L91" s="628"/>
      <c r="M91" s="632">
        <f t="shared" si="12"/>
        <v>0</v>
      </c>
      <c r="N91" s="557"/>
      <c r="O91" s="558"/>
      <c r="P91" s="558"/>
      <c r="Q91" s="559"/>
      <c r="R91" s="1566">
        <f t="shared" si="1"/>
        <v>0</v>
      </c>
      <c r="S91" s="497"/>
    </row>
    <row r="92" spans="1:19" ht="18.75" customHeight="1">
      <c r="A92" s="29">
        <v>81</v>
      </c>
      <c r="H92" s="782"/>
      <c r="I92" s="1230">
        <v>3300</v>
      </c>
      <c r="J92" s="1277" t="s">
        <v>945</v>
      </c>
      <c r="K92" s="1504"/>
      <c r="L92" s="465">
        <f t="shared" ref="L92:Q92" si="13">SUM(L93:L98)</f>
        <v>0</v>
      </c>
      <c r="M92" s="466">
        <f t="shared" si="13"/>
        <v>0</v>
      </c>
      <c r="N92" s="578">
        <f t="shared" si="13"/>
        <v>0</v>
      </c>
      <c r="O92" s="579">
        <f t="shared" si="13"/>
        <v>0</v>
      </c>
      <c r="P92" s="579">
        <f t="shared" si="13"/>
        <v>0</v>
      </c>
      <c r="Q92" s="580">
        <f t="shared" si="13"/>
        <v>0</v>
      </c>
      <c r="R92" s="1566">
        <f t="shared" si="1"/>
        <v>0</v>
      </c>
      <c r="S92" s="497"/>
    </row>
    <row r="93" spans="1:19" ht="18.75" customHeight="1">
      <c r="A93" s="29">
        <v>82</v>
      </c>
      <c r="H93" s="782"/>
      <c r="I93" s="1236"/>
      <c r="J93" s="1232">
        <v>3301</v>
      </c>
      <c r="K93" s="1278" t="s">
        <v>946</v>
      </c>
      <c r="L93" s="622"/>
      <c r="M93" s="631">
        <f t="shared" ref="M93:M101" si="14">N93+O93+P93+Q93</f>
        <v>0</v>
      </c>
      <c r="N93" s="545"/>
      <c r="O93" s="546"/>
      <c r="P93" s="1528">
        <v>0</v>
      </c>
      <c r="Q93" s="752">
        <v>0</v>
      </c>
      <c r="R93" s="1566">
        <f t="shared" si="1"/>
        <v>0</v>
      </c>
      <c r="S93" s="497"/>
    </row>
    <row r="94" spans="1:19" ht="18.75" customHeight="1">
      <c r="A94" s="29">
        <v>83</v>
      </c>
      <c r="H94" s="782"/>
      <c r="I94" s="1236"/>
      <c r="J94" s="1238">
        <v>3302</v>
      </c>
      <c r="K94" s="1279" t="s">
        <v>1048</v>
      </c>
      <c r="L94" s="624"/>
      <c r="M94" s="633">
        <f t="shared" si="14"/>
        <v>0</v>
      </c>
      <c r="N94" s="548"/>
      <c r="O94" s="549"/>
      <c r="P94" s="1530">
        <v>0</v>
      </c>
      <c r="Q94" s="753">
        <v>0</v>
      </c>
      <c r="R94" s="1566">
        <f t="shared" si="1"/>
        <v>0</v>
      </c>
      <c r="S94" s="497"/>
    </row>
    <row r="95" spans="1:19" ht="18.75" customHeight="1">
      <c r="A95" s="29">
        <v>84</v>
      </c>
      <c r="H95" s="782"/>
      <c r="I95" s="1236"/>
      <c r="J95" s="1238">
        <v>3303</v>
      </c>
      <c r="K95" s="1279" t="s">
        <v>947</v>
      </c>
      <c r="L95" s="624"/>
      <c r="M95" s="633">
        <f t="shared" si="14"/>
        <v>0</v>
      </c>
      <c r="N95" s="548"/>
      <c r="O95" s="549"/>
      <c r="P95" s="1530">
        <v>0</v>
      </c>
      <c r="Q95" s="753">
        <v>0</v>
      </c>
      <c r="R95" s="1566">
        <f t="shared" si="1"/>
        <v>0</v>
      </c>
      <c r="S95" s="497"/>
    </row>
    <row r="96" spans="1:19" ht="18.75" customHeight="1">
      <c r="A96" s="29">
        <v>85</v>
      </c>
      <c r="H96" s="782"/>
      <c r="I96" s="1236"/>
      <c r="J96" s="1238">
        <v>3304</v>
      </c>
      <c r="K96" s="1279" t="s">
        <v>948</v>
      </c>
      <c r="L96" s="624"/>
      <c r="M96" s="633">
        <f t="shared" si="14"/>
        <v>0</v>
      </c>
      <c r="N96" s="548"/>
      <c r="O96" s="549"/>
      <c r="P96" s="1530">
        <v>0</v>
      </c>
      <c r="Q96" s="753">
        <v>0</v>
      </c>
      <c r="R96" s="1566">
        <f t="shared" si="1"/>
        <v>0</v>
      </c>
      <c r="S96" s="497"/>
    </row>
    <row r="97" spans="1:19" ht="18.75" customHeight="1">
      <c r="A97" s="29">
        <v>86</v>
      </c>
      <c r="H97" s="782"/>
      <c r="I97" s="1236"/>
      <c r="J97" s="1238">
        <v>3305</v>
      </c>
      <c r="K97" s="1279" t="s">
        <v>949</v>
      </c>
      <c r="L97" s="624"/>
      <c r="M97" s="633">
        <f t="shared" si="14"/>
        <v>0</v>
      </c>
      <c r="N97" s="548"/>
      <c r="O97" s="549"/>
      <c r="P97" s="1530">
        <v>0</v>
      </c>
      <c r="Q97" s="753">
        <v>0</v>
      </c>
      <c r="R97" s="1566">
        <f t="shared" si="1"/>
        <v>0</v>
      </c>
      <c r="S97" s="497"/>
    </row>
    <row r="98" spans="1:19" ht="31.5">
      <c r="A98" s="29">
        <v>87</v>
      </c>
      <c r="H98" s="782"/>
      <c r="I98" s="1236"/>
      <c r="J98" s="1234">
        <v>3306</v>
      </c>
      <c r="K98" s="1280" t="s">
        <v>1762</v>
      </c>
      <c r="L98" s="628"/>
      <c r="M98" s="632">
        <f t="shared" si="14"/>
        <v>0</v>
      </c>
      <c r="N98" s="557"/>
      <c r="O98" s="558"/>
      <c r="P98" s="1532">
        <v>0</v>
      </c>
      <c r="Q98" s="1537">
        <v>0</v>
      </c>
      <c r="R98" s="1566">
        <f t="shared" si="1"/>
        <v>0</v>
      </c>
      <c r="S98" s="497"/>
    </row>
    <row r="99" spans="1:19" ht="18.75" customHeight="1">
      <c r="A99" s="29">
        <v>88</v>
      </c>
      <c r="H99" s="782"/>
      <c r="I99" s="1230">
        <v>3900</v>
      </c>
      <c r="J99" s="2196" t="s">
        <v>950</v>
      </c>
      <c r="K99" s="2196"/>
      <c r="L99" s="1547"/>
      <c r="M99" s="466">
        <f t="shared" si="14"/>
        <v>0</v>
      </c>
      <c r="N99" s="1344"/>
      <c r="O99" s="1345"/>
      <c r="P99" s="1345"/>
      <c r="Q99" s="1346"/>
      <c r="R99" s="1566">
        <f t="shared" ref="R99:R146" si="15">(IF($E99&lt;&gt;0,$K$2,IF($F99&lt;&gt;0,$K$2,IF($G99&lt;&gt;0,$K$2,IF($H99&lt;&gt;0,$K$2,IF($I99&lt;&gt;0,$K$2,IF($J99&lt;&gt;0,$K$2,"")))))))</f>
        <v>0</v>
      </c>
      <c r="S99" s="497"/>
    </row>
    <row r="100" spans="1:19" ht="18.75" customHeight="1">
      <c r="A100" s="29">
        <v>89</v>
      </c>
      <c r="H100" s="782"/>
      <c r="I100" s="1230">
        <v>4000</v>
      </c>
      <c r="J100" s="2196" t="s">
        <v>951</v>
      </c>
      <c r="K100" s="2196"/>
      <c r="L100" s="1547"/>
      <c r="M100" s="466">
        <f t="shared" si="14"/>
        <v>0</v>
      </c>
      <c r="N100" s="1344"/>
      <c r="O100" s="1345"/>
      <c r="P100" s="1345"/>
      <c r="Q100" s="1346"/>
      <c r="R100" s="1566">
        <f t="shared" si="15"/>
        <v>0</v>
      </c>
      <c r="S100" s="497"/>
    </row>
    <row r="101" spans="1:19" ht="18.75" customHeight="1">
      <c r="A101" s="29">
        <v>90</v>
      </c>
      <c r="H101" s="782"/>
      <c r="I101" s="1230">
        <v>4100</v>
      </c>
      <c r="J101" s="2196" t="s">
        <v>952</v>
      </c>
      <c r="K101" s="2196"/>
      <c r="L101" s="1547"/>
      <c r="M101" s="466">
        <f t="shared" si="14"/>
        <v>0</v>
      </c>
      <c r="N101" s="1344"/>
      <c r="O101" s="1345"/>
      <c r="P101" s="1345"/>
      <c r="Q101" s="1346"/>
      <c r="R101" s="1566">
        <f t="shared" si="15"/>
        <v>0</v>
      </c>
      <c r="S101" s="497"/>
    </row>
    <row r="102" spans="1:19" ht="18.75" customHeight="1">
      <c r="A102" s="29">
        <v>91</v>
      </c>
      <c r="H102" s="782"/>
      <c r="I102" s="1230">
        <v>4200</v>
      </c>
      <c r="J102" s="2196" t="s">
        <v>953</v>
      </c>
      <c r="K102" s="2196"/>
      <c r="L102" s="465">
        <f t="shared" ref="L102:Q102" si="16">SUM(L103:L108)</f>
        <v>0</v>
      </c>
      <c r="M102" s="466">
        <f t="shared" si="16"/>
        <v>0</v>
      </c>
      <c r="N102" s="578">
        <f t="shared" si="16"/>
        <v>0</v>
      </c>
      <c r="O102" s="579">
        <f t="shared" si="16"/>
        <v>0</v>
      </c>
      <c r="P102" s="579">
        <f t="shared" si="16"/>
        <v>0</v>
      </c>
      <c r="Q102" s="580">
        <f t="shared" si="16"/>
        <v>0</v>
      </c>
      <c r="R102" s="1566">
        <f t="shared" si="15"/>
        <v>0</v>
      </c>
      <c r="S102" s="497"/>
    </row>
    <row r="103" spans="1:19" ht="18.75" customHeight="1">
      <c r="A103" s="29">
        <v>92</v>
      </c>
      <c r="H103" s="782"/>
      <c r="I103" s="1281"/>
      <c r="J103" s="1232">
        <v>4201</v>
      </c>
      <c r="K103" s="1233" t="s">
        <v>954</v>
      </c>
      <c r="L103" s="622"/>
      <c r="M103" s="631">
        <f t="shared" ref="M103:M108" si="17">N103+O103+P103+Q103</f>
        <v>0</v>
      </c>
      <c r="N103" s="545"/>
      <c r="O103" s="546"/>
      <c r="P103" s="546"/>
      <c r="Q103" s="547"/>
      <c r="R103" s="1566">
        <f t="shared" si="15"/>
        <v>0</v>
      </c>
      <c r="S103" s="497"/>
    </row>
    <row r="104" spans="1:19" ht="18.75" customHeight="1">
      <c r="A104" s="29">
        <v>93</v>
      </c>
      <c r="H104" s="782"/>
      <c r="I104" s="1281"/>
      <c r="J104" s="1238">
        <v>4202</v>
      </c>
      <c r="K104" s="1282" t="s">
        <v>955</v>
      </c>
      <c r="L104" s="624"/>
      <c r="M104" s="633">
        <f t="shared" si="17"/>
        <v>0</v>
      </c>
      <c r="N104" s="548"/>
      <c r="O104" s="549"/>
      <c r="P104" s="549"/>
      <c r="Q104" s="550"/>
      <c r="R104" s="1566">
        <f t="shared" si="15"/>
        <v>0</v>
      </c>
      <c r="S104" s="497"/>
    </row>
    <row r="105" spans="1:19" ht="18.75" customHeight="1">
      <c r="A105" s="29">
        <v>94</v>
      </c>
      <c r="H105" s="782"/>
      <c r="I105" s="1281"/>
      <c r="J105" s="1238">
        <v>4214</v>
      </c>
      <c r="K105" s="1282" t="s">
        <v>956</v>
      </c>
      <c r="L105" s="624"/>
      <c r="M105" s="633">
        <f t="shared" si="17"/>
        <v>0</v>
      </c>
      <c r="N105" s="548"/>
      <c r="O105" s="549"/>
      <c r="P105" s="549"/>
      <c r="Q105" s="550"/>
      <c r="R105" s="1566">
        <f t="shared" si="15"/>
        <v>0</v>
      </c>
      <c r="S105" s="497"/>
    </row>
    <row r="106" spans="1:19" ht="18.75" customHeight="1">
      <c r="A106" s="29">
        <v>95</v>
      </c>
      <c r="H106" s="782"/>
      <c r="I106" s="1281"/>
      <c r="J106" s="1238">
        <v>4217</v>
      </c>
      <c r="K106" s="1282" t="s">
        <v>957</v>
      </c>
      <c r="L106" s="624"/>
      <c r="M106" s="633">
        <f t="shared" si="17"/>
        <v>0</v>
      </c>
      <c r="N106" s="548"/>
      <c r="O106" s="549"/>
      <c r="P106" s="549"/>
      <c r="Q106" s="550"/>
      <c r="R106" s="1566">
        <f t="shared" si="15"/>
        <v>0</v>
      </c>
      <c r="S106" s="497"/>
    </row>
    <row r="107" spans="1:19" ht="18.75" customHeight="1">
      <c r="A107" s="29">
        <v>96</v>
      </c>
      <c r="H107" s="782"/>
      <c r="I107" s="1281"/>
      <c r="J107" s="1238">
        <v>4218</v>
      </c>
      <c r="K107" s="1239" t="s">
        <v>958</v>
      </c>
      <c r="L107" s="624"/>
      <c r="M107" s="633">
        <f t="shared" si="17"/>
        <v>0</v>
      </c>
      <c r="N107" s="548"/>
      <c r="O107" s="549"/>
      <c r="P107" s="549"/>
      <c r="Q107" s="550"/>
      <c r="R107" s="1566">
        <f t="shared" si="15"/>
        <v>0</v>
      </c>
      <c r="S107" s="497"/>
    </row>
    <row r="108" spans="1:19" ht="18.75" customHeight="1">
      <c r="A108" s="29">
        <v>97</v>
      </c>
      <c r="H108" s="782"/>
      <c r="I108" s="1281"/>
      <c r="J108" s="1234">
        <v>4219</v>
      </c>
      <c r="K108" s="1266" t="s">
        <v>959</v>
      </c>
      <c r="L108" s="628"/>
      <c r="M108" s="632">
        <f t="shared" si="17"/>
        <v>0</v>
      </c>
      <c r="N108" s="557"/>
      <c r="O108" s="558"/>
      <c r="P108" s="558"/>
      <c r="Q108" s="559"/>
      <c r="R108" s="1566">
        <f t="shared" si="15"/>
        <v>0</v>
      </c>
      <c r="S108" s="497"/>
    </row>
    <row r="109" spans="1:19" ht="18.75" customHeight="1">
      <c r="A109" s="29">
        <v>98</v>
      </c>
      <c r="H109" s="782"/>
      <c r="I109" s="1230">
        <v>4300</v>
      </c>
      <c r="J109" s="2196" t="s">
        <v>1766</v>
      </c>
      <c r="K109" s="2196"/>
      <c r="L109" s="465">
        <f t="shared" ref="L109:Q109" si="18">SUM(L110:L112)</f>
        <v>0</v>
      </c>
      <c r="M109" s="466">
        <f t="shared" si="18"/>
        <v>0</v>
      </c>
      <c r="N109" s="578">
        <f t="shared" si="18"/>
        <v>0</v>
      </c>
      <c r="O109" s="579">
        <f t="shared" si="18"/>
        <v>0</v>
      </c>
      <c r="P109" s="579">
        <f t="shared" si="18"/>
        <v>0</v>
      </c>
      <c r="Q109" s="580">
        <f t="shared" si="18"/>
        <v>0</v>
      </c>
      <c r="R109" s="1566">
        <f t="shared" si="15"/>
        <v>0</v>
      </c>
      <c r="S109" s="497"/>
    </row>
    <row r="110" spans="1:19" ht="18.75" customHeight="1">
      <c r="A110" s="29">
        <v>99</v>
      </c>
      <c r="H110" s="782"/>
      <c r="I110" s="1281"/>
      <c r="J110" s="1232">
        <v>4301</v>
      </c>
      <c r="K110" s="1251" t="s">
        <v>960</v>
      </c>
      <c r="L110" s="622"/>
      <c r="M110" s="631">
        <f t="shared" ref="M110:M115" si="19">N110+O110+P110+Q110</f>
        <v>0</v>
      </c>
      <c r="N110" s="545"/>
      <c r="O110" s="546"/>
      <c r="P110" s="546"/>
      <c r="Q110" s="547"/>
      <c r="R110" s="1566">
        <f t="shared" si="15"/>
        <v>0</v>
      </c>
      <c r="S110" s="497"/>
    </row>
    <row r="111" spans="1:19" ht="18.75" customHeight="1">
      <c r="A111" s="29">
        <v>100</v>
      </c>
      <c r="H111" s="782"/>
      <c r="I111" s="1281"/>
      <c r="J111" s="1238">
        <v>4302</v>
      </c>
      <c r="K111" s="1282" t="s">
        <v>1049</v>
      </c>
      <c r="L111" s="624"/>
      <c r="M111" s="633">
        <f t="shared" si="19"/>
        <v>0</v>
      </c>
      <c r="N111" s="548"/>
      <c r="O111" s="549"/>
      <c r="P111" s="549"/>
      <c r="Q111" s="550"/>
      <c r="R111" s="1566">
        <f t="shared" si="15"/>
        <v>0</v>
      </c>
      <c r="S111" s="497"/>
    </row>
    <row r="112" spans="1:19" ht="18.75" customHeight="1">
      <c r="A112" s="29">
        <v>101</v>
      </c>
      <c r="H112" s="782"/>
      <c r="I112" s="1281"/>
      <c r="J112" s="1234">
        <v>4309</v>
      </c>
      <c r="K112" s="1242" t="s">
        <v>962</v>
      </c>
      <c r="L112" s="628"/>
      <c r="M112" s="632">
        <f t="shared" si="19"/>
        <v>0</v>
      </c>
      <c r="N112" s="557"/>
      <c r="O112" s="558"/>
      <c r="P112" s="558"/>
      <c r="Q112" s="559"/>
      <c r="R112" s="1566">
        <f t="shared" si="15"/>
        <v>0</v>
      </c>
      <c r="S112" s="497"/>
    </row>
    <row r="113" spans="1:19" ht="18.75" customHeight="1">
      <c r="A113" s="29">
        <v>102</v>
      </c>
      <c r="H113" s="782"/>
      <c r="I113" s="1230">
        <v>4400</v>
      </c>
      <c r="J113" s="2196" t="s">
        <v>1763</v>
      </c>
      <c r="K113" s="2196"/>
      <c r="L113" s="1547"/>
      <c r="M113" s="466">
        <f t="shared" si="19"/>
        <v>0</v>
      </c>
      <c r="N113" s="1344"/>
      <c r="O113" s="1345"/>
      <c r="P113" s="1345"/>
      <c r="Q113" s="1346"/>
      <c r="R113" s="1566">
        <f t="shared" si="15"/>
        <v>0</v>
      </c>
      <c r="S113" s="497"/>
    </row>
    <row r="114" spans="1:19" ht="18.75" customHeight="1">
      <c r="A114" s="29">
        <v>103</v>
      </c>
      <c r="H114" s="782"/>
      <c r="I114" s="1230">
        <v>4500</v>
      </c>
      <c r="J114" s="2196" t="s">
        <v>1764</v>
      </c>
      <c r="K114" s="2196"/>
      <c r="L114" s="1547"/>
      <c r="M114" s="466">
        <f t="shared" si="19"/>
        <v>0</v>
      </c>
      <c r="N114" s="1344"/>
      <c r="O114" s="1345"/>
      <c r="P114" s="1345"/>
      <c r="Q114" s="1346"/>
      <c r="R114" s="1566">
        <f t="shared" si="15"/>
        <v>0</v>
      </c>
      <c r="S114" s="497"/>
    </row>
    <row r="115" spans="1:19" ht="18.75" customHeight="1">
      <c r="A115" s="29">
        <v>104</v>
      </c>
      <c r="H115" s="782"/>
      <c r="I115" s="1230">
        <v>4600</v>
      </c>
      <c r="J115" s="2198" t="s">
        <v>963</v>
      </c>
      <c r="K115" s="2199"/>
      <c r="L115" s="1547"/>
      <c r="M115" s="466">
        <f t="shared" si="19"/>
        <v>0</v>
      </c>
      <c r="N115" s="1344"/>
      <c r="O115" s="1345"/>
      <c r="P115" s="1345"/>
      <c r="Q115" s="1346"/>
      <c r="R115" s="1566">
        <f t="shared" si="15"/>
        <v>0</v>
      </c>
      <c r="S115" s="497"/>
    </row>
    <row r="116" spans="1:19" ht="18.75" customHeight="1">
      <c r="A116" s="29">
        <v>105</v>
      </c>
      <c r="H116" s="782"/>
      <c r="I116" s="1230">
        <v>4900</v>
      </c>
      <c r="J116" s="2196" t="s">
        <v>584</v>
      </c>
      <c r="K116" s="2196"/>
      <c r="L116" s="465">
        <f t="shared" ref="L116:Q116" si="20">+L117+L118</f>
        <v>0</v>
      </c>
      <c r="M116" s="466">
        <f t="shared" si="20"/>
        <v>0</v>
      </c>
      <c r="N116" s="578">
        <f t="shared" si="20"/>
        <v>0</v>
      </c>
      <c r="O116" s="579">
        <f t="shared" si="20"/>
        <v>0</v>
      </c>
      <c r="P116" s="579">
        <f t="shared" si="20"/>
        <v>0</v>
      </c>
      <c r="Q116" s="580">
        <f t="shared" si="20"/>
        <v>0</v>
      </c>
      <c r="R116" s="1566">
        <f t="shared" si="15"/>
        <v>0</v>
      </c>
      <c r="S116" s="497"/>
    </row>
    <row r="117" spans="1:19" ht="18.75" customHeight="1">
      <c r="A117" s="29">
        <v>106</v>
      </c>
      <c r="H117" s="782"/>
      <c r="I117" s="1281"/>
      <c r="J117" s="1232">
        <v>4901</v>
      </c>
      <c r="K117" s="1283" t="s">
        <v>585</v>
      </c>
      <c r="L117" s="622"/>
      <c r="M117" s="631">
        <f>N117+O117+P117+Q117</f>
        <v>0</v>
      </c>
      <c r="N117" s="545"/>
      <c r="O117" s="546"/>
      <c r="P117" s="546"/>
      <c r="Q117" s="547"/>
      <c r="R117" s="1566">
        <f t="shared" si="15"/>
        <v>0</v>
      </c>
      <c r="S117" s="497"/>
    </row>
    <row r="118" spans="1:19" ht="18.75" customHeight="1">
      <c r="A118" s="29">
        <v>107</v>
      </c>
      <c r="H118" s="782"/>
      <c r="I118" s="1281"/>
      <c r="J118" s="1234">
        <v>4902</v>
      </c>
      <c r="K118" s="1242" t="s">
        <v>586</v>
      </c>
      <c r="L118" s="628"/>
      <c r="M118" s="632">
        <f>N118+O118+P118+Q118</f>
        <v>0</v>
      </c>
      <c r="N118" s="557"/>
      <c r="O118" s="558"/>
      <c r="P118" s="558"/>
      <c r="Q118" s="559"/>
      <c r="R118" s="1566">
        <f t="shared" si="15"/>
        <v>0</v>
      </c>
      <c r="S118" s="497"/>
    </row>
    <row r="119" spans="1:19" ht="18.75" customHeight="1">
      <c r="A119" s="29">
        <v>108</v>
      </c>
      <c r="H119" s="782"/>
      <c r="I119" s="1284">
        <v>5100</v>
      </c>
      <c r="J119" s="2197" t="s">
        <v>964</v>
      </c>
      <c r="K119" s="2197"/>
      <c r="L119" s="1547"/>
      <c r="M119" s="466">
        <f>N119+O119+P119+Q119</f>
        <v>0</v>
      </c>
      <c r="N119" s="1344"/>
      <c r="O119" s="1345"/>
      <c r="P119" s="1345"/>
      <c r="Q119" s="1346"/>
      <c r="R119" s="1566">
        <f t="shared" si="15"/>
        <v>0</v>
      </c>
      <c r="S119" s="497"/>
    </row>
    <row r="120" spans="1:19" ht="18.75" customHeight="1">
      <c r="A120" s="29">
        <v>109</v>
      </c>
      <c r="H120" s="782"/>
      <c r="I120" s="1284">
        <v>5200</v>
      </c>
      <c r="J120" s="2197" t="s">
        <v>965</v>
      </c>
      <c r="K120" s="2197"/>
      <c r="L120" s="465">
        <f t="shared" ref="L120:Q120" si="21">SUM(L121:L127)</f>
        <v>0</v>
      </c>
      <c r="M120" s="466">
        <f t="shared" si="21"/>
        <v>0</v>
      </c>
      <c r="N120" s="578">
        <f t="shared" si="21"/>
        <v>0</v>
      </c>
      <c r="O120" s="579">
        <f t="shared" si="21"/>
        <v>0</v>
      </c>
      <c r="P120" s="579">
        <f t="shared" si="21"/>
        <v>0</v>
      </c>
      <c r="Q120" s="580">
        <f t="shared" si="21"/>
        <v>0</v>
      </c>
      <c r="R120" s="1566">
        <f t="shared" si="15"/>
        <v>0</v>
      </c>
      <c r="S120" s="497"/>
    </row>
    <row r="121" spans="1:19" ht="18.75" customHeight="1">
      <c r="A121" s="29">
        <v>110</v>
      </c>
      <c r="H121" s="782"/>
      <c r="I121" s="1285"/>
      <c r="J121" s="1286">
        <v>5201</v>
      </c>
      <c r="K121" s="1287" t="s">
        <v>966</v>
      </c>
      <c r="L121" s="622"/>
      <c r="M121" s="631">
        <f t="shared" ref="M121:M127" si="22">N121+O121+P121+Q121</f>
        <v>0</v>
      </c>
      <c r="N121" s="545"/>
      <c r="O121" s="546"/>
      <c r="P121" s="546"/>
      <c r="Q121" s="547"/>
      <c r="R121" s="1566">
        <f t="shared" si="15"/>
        <v>0</v>
      </c>
      <c r="S121" s="497"/>
    </row>
    <row r="122" spans="1:19" ht="18.75" customHeight="1">
      <c r="A122" s="29">
        <v>111</v>
      </c>
      <c r="H122" s="782"/>
      <c r="I122" s="1285"/>
      <c r="J122" s="1288">
        <v>5202</v>
      </c>
      <c r="K122" s="1289" t="s">
        <v>967</v>
      </c>
      <c r="L122" s="624"/>
      <c r="M122" s="633">
        <f t="shared" si="22"/>
        <v>0</v>
      </c>
      <c r="N122" s="548"/>
      <c r="O122" s="549"/>
      <c r="P122" s="549"/>
      <c r="Q122" s="550"/>
      <c r="R122" s="1566">
        <f t="shared" si="15"/>
        <v>0</v>
      </c>
      <c r="S122" s="497"/>
    </row>
    <row r="123" spans="1:19" ht="18.75" customHeight="1">
      <c r="A123" s="29">
        <v>112</v>
      </c>
      <c r="H123" s="782"/>
      <c r="I123" s="1285"/>
      <c r="J123" s="1288">
        <v>5203</v>
      </c>
      <c r="K123" s="1289" t="s">
        <v>266</v>
      </c>
      <c r="L123" s="624"/>
      <c r="M123" s="633">
        <f t="shared" si="22"/>
        <v>0</v>
      </c>
      <c r="N123" s="548"/>
      <c r="O123" s="549"/>
      <c r="P123" s="549"/>
      <c r="Q123" s="550"/>
      <c r="R123" s="1566">
        <f t="shared" si="15"/>
        <v>0</v>
      </c>
      <c r="S123" s="497"/>
    </row>
    <row r="124" spans="1:19" ht="18.75" customHeight="1">
      <c r="A124" s="29">
        <v>113</v>
      </c>
      <c r="H124" s="782"/>
      <c r="I124" s="1285"/>
      <c r="J124" s="1288">
        <v>5204</v>
      </c>
      <c r="K124" s="1289" t="s">
        <v>267</v>
      </c>
      <c r="L124" s="624"/>
      <c r="M124" s="633">
        <f t="shared" si="22"/>
        <v>0</v>
      </c>
      <c r="N124" s="548"/>
      <c r="O124" s="549"/>
      <c r="P124" s="549"/>
      <c r="Q124" s="550"/>
      <c r="R124" s="1566">
        <f t="shared" si="15"/>
        <v>0</v>
      </c>
      <c r="S124" s="497"/>
    </row>
    <row r="125" spans="1:19" ht="18.75" customHeight="1">
      <c r="A125" s="29">
        <v>114</v>
      </c>
      <c r="H125" s="782"/>
      <c r="I125" s="1285"/>
      <c r="J125" s="1288">
        <v>5205</v>
      </c>
      <c r="K125" s="1289" t="s">
        <v>268</v>
      </c>
      <c r="L125" s="624"/>
      <c r="M125" s="633">
        <f t="shared" si="22"/>
        <v>0</v>
      </c>
      <c r="N125" s="548"/>
      <c r="O125" s="549"/>
      <c r="P125" s="549"/>
      <c r="Q125" s="550"/>
      <c r="R125" s="1566">
        <f t="shared" si="15"/>
        <v>0</v>
      </c>
      <c r="S125" s="497"/>
    </row>
    <row r="126" spans="1:19" ht="18.75" customHeight="1">
      <c r="A126" s="29">
        <v>115</v>
      </c>
      <c r="H126" s="782"/>
      <c r="I126" s="1285"/>
      <c r="J126" s="1288">
        <v>5206</v>
      </c>
      <c r="K126" s="1289" t="s">
        <v>269</v>
      </c>
      <c r="L126" s="624"/>
      <c r="M126" s="633">
        <f t="shared" si="22"/>
        <v>0</v>
      </c>
      <c r="N126" s="548"/>
      <c r="O126" s="549"/>
      <c r="P126" s="549"/>
      <c r="Q126" s="550"/>
      <c r="R126" s="1566">
        <f t="shared" si="15"/>
        <v>0</v>
      </c>
      <c r="S126" s="497"/>
    </row>
    <row r="127" spans="1:19" ht="18.75" customHeight="1">
      <c r="A127" s="29">
        <v>116</v>
      </c>
      <c r="H127" s="782"/>
      <c r="I127" s="1285"/>
      <c r="J127" s="1290">
        <v>5219</v>
      </c>
      <c r="K127" s="1291" t="s">
        <v>270</v>
      </c>
      <c r="L127" s="628"/>
      <c r="M127" s="632">
        <f t="shared" si="22"/>
        <v>0</v>
      </c>
      <c r="N127" s="557"/>
      <c r="O127" s="558"/>
      <c r="P127" s="558"/>
      <c r="Q127" s="559"/>
      <c r="R127" s="1566">
        <f t="shared" si="15"/>
        <v>0</v>
      </c>
      <c r="S127" s="497"/>
    </row>
    <row r="128" spans="1:19" ht="18.75" customHeight="1">
      <c r="A128" s="29">
        <v>117</v>
      </c>
      <c r="H128" s="782"/>
      <c r="I128" s="1284">
        <v>5300</v>
      </c>
      <c r="J128" s="2197" t="s">
        <v>271</v>
      </c>
      <c r="K128" s="2197"/>
      <c r="L128" s="465">
        <f t="shared" ref="L128:Q128" si="23">SUM(L129:L130)</f>
        <v>0</v>
      </c>
      <c r="M128" s="466">
        <f t="shared" si="23"/>
        <v>0</v>
      </c>
      <c r="N128" s="578">
        <f t="shared" si="23"/>
        <v>0</v>
      </c>
      <c r="O128" s="579">
        <f t="shared" si="23"/>
        <v>0</v>
      </c>
      <c r="P128" s="579">
        <f t="shared" si="23"/>
        <v>0</v>
      </c>
      <c r="Q128" s="580">
        <f t="shared" si="23"/>
        <v>0</v>
      </c>
      <c r="R128" s="1566">
        <f t="shared" si="15"/>
        <v>0</v>
      </c>
      <c r="S128" s="497"/>
    </row>
    <row r="129" spans="1:19" ht="18.75" customHeight="1">
      <c r="A129" s="29">
        <v>118</v>
      </c>
      <c r="H129" s="782"/>
      <c r="I129" s="1285"/>
      <c r="J129" s="1286">
        <v>5301</v>
      </c>
      <c r="K129" s="1287" t="s">
        <v>1288</v>
      </c>
      <c r="L129" s="622"/>
      <c r="M129" s="631">
        <f>N129+O129+P129+Q129</f>
        <v>0</v>
      </c>
      <c r="N129" s="545"/>
      <c r="O129" s="546"/>
      <c r="P129" s="546"/>
      <c r="Q129" s="547"/>
      <c r="R129" s="1566">
        <f t="shared" si="15"/>
        <v>0</v>
      </c>
      <c r="S129" s="497"/>
    </row>
    <row r="130" spans="1:19" ht="18.75" customHeight="1">
      <c r="A130" s="29">
        <v>119</v>
      </c>
      <c r="H130" s="782"/>
      <c r="I130" s="1285"/>
      <c r="J130" s="1290">
        <v>5309</v>
      </c>
      <c r="K130" s="1291" t="s">
        <v>272</v>
      </c>
      <c r="L130" s="628"/>
      <c r="M130" s="632">
        <f>N130+O130+P130+Q130</f>
        <v>0</v>
      </c>
      <c r="N130" s="557"/>
      <c r="O130" s="558"/>
      <c r="P130" s="558"/>
      <c r="Q130" s="559"/>
      <c r="R130" s="1566">
        <f t="shared" si="15"/>
        <v>0</v>
      </c>
      <c r="S130" s="497"/>
    </row>
    <row r="131" spans="1:19" ht="18.75" customHeight="1">
      <c r="A131" s="29">
        <v>120</v>
      </c>
      <c r="H131" s="782"/>
      <c r="I131" s="1284">
        <v>5400</v>
      </c>
      <c r="J131" s="2197" t="s">
        <v>981</v>
      </c>
      <c r="K131" s="2197"/>
      <c r="L131" s="1547"/>
      <c r="M131" s="466">
        <f>N131+O131+P131+Q131</f>
        <v>0</v>
      </c>
      <c r="N131" s="1344"/>
      <c r="O131" s="1345"/>
      <c r="P131" s="1345"/>
      <c r="Q131" s="1346"/>
      <c r="R131" s="1566">
        <f t="shared" si="15"/>
        <v>0</v>
      </c>
      <c r="S131" s="497"/>
    </row>
    <row r="132" spans="1:19" ht="18.75" customHeight="1">
      <c r="A132" s="29">
        <v>121</v>
      </c>
      <c r="H132" s="782"/>
      <c r="I132" s="1230">
        <v>5500</v>
      </c>
      <c r="J132" s="2196" t="s">
        <v>982</v>
      </c>
      <c r="K132" s="2196"/>
      <c r="L132" s="465">
        <f t="shared" ref="L132:Q132" si="24">SUM(L133:L136)</f>
        <v>0</v>
      </c>
      <c r="M132" s="466">
        <f t="shared" si="24"/>
        <v>0</v>
      </c>
      <c r="N132" s="578">
        <f t="shared" si="24"/>
        <v>0</v>
      </c>
      <c r="O132" s="579">
        <f t="shared" si="24"/>
        <v>0</v>
      </c>
      <c r="P132" s="579">
        <f t="shared" si="24"/>
        <v>0</v>
      </c>
      <c r="Q132" s="580">
        <f t="shared" si="24"/>
        <v>0</v>
      </c>
      <c r="R132" s="1566">
        <f t="shared" si="15"/>
        <v>0</v>
      </c>
      <c r="S132" s="497"/>
    </row>
    <row r="133" spans="1:19" ht="18.75" customHeight="1">
      <c r="A133" s="29">
        <v>122</v>
      </c>
      <c r="H133" s="782"/>
      <c r="I133" s="1281"/>
      <c r="J133" s="1232">
        <v>5501</v>
      </c>
      <c r="K133" s="1251" t="s">
        <v>983</v>
      </c>
      <c r="L133" s="622"/>
      <c r="M133" s="631">
        <f>N133+O133+P133+Q133</f>
        <v>0</v>
      </c>
      <c r="N133" s="545"/>
      <c r="O133" s="546"/>
      <c r="P133" s="546"/>
      <c r="Q133" s="547"/>
      <c r="R133" s="1566">
        <f t="shared" si="15"/>
        <v>0</v>
      </c>
      <c r="S133" s="497"/>
    </row>
    <row r="134" spans="1:19" ht="18.75" customHeight="1">
      <c r="A134" s="29">
        <v>123</v>
      </c>
      <c r="H134" s="782"/>
      <c r="I134" s="1281"/>
      <c r="J134" s="1238">
        <v>5502</v>
      </c>
      <c r="K134" s="1239" t="s">
        <v>984</v>
      </c>
      <c r="L134" s="624"/>
      <c r="M134" s="633">
        <f>N134+O134+P134+Q134</f>
        <v>0</v>
      </c>
      <c r="N134" s="548"/>
      <c r="O134" s="549"/>
      <c r="P134" s="549"/>
      <c r="Q134" s="550"/>
      <c r="R134" s="1566">
        <f t="shared" si="15"/>
        <v>0</v>
      </c>
      <c r="S134" s="497"/>
    </row>
    <row r="135" spans="1:19" ht="18.75" customHeight="1">
      <c r="A135" s="29">
        <v>124</v>
      </c>
      <c r="H135" s="782"/>
      <c r="I135" s="1281"/>
      <c r="J135" s="1238">
        <v>5503</v>
      </c>
      <c r="K135" s="1282" t="s">
        <v>985</v>
      </c>
      <c r="L135" s="624"/>
      <c r="M135" s="633">
        <f>N135+O135+P135+Q135</f>
        <v>0</v>
      </c>
      <c r="N135" s="548"/>
      <c r="O135" s="549"/>
      <c r="P135" s="549"/>
      <c r="Q135" s="550"/>
      <c r="R135" s="1566">
        <f t="shared" si="15"/>
        <v>0</v>
      </c>
      <c r="S135" s="497"/>
    </row>
    <row r="136" spans="1:19" ht="18.75" customHeight="1">
      <c r="A136" s="29">
        <v>125</v>
      </c>
      <c r="H136" s="782"/>
      <c r="I136" s="1281"/>
      <c r="J136" s="1234">
        <v>5504</v>
      </c>
      <c r="K136" s="1262" t="s">
        <v>986</v>
      </c>
      <c r="L136" s="628"/>
      <c r="M136" s="632">
        <f>N136+O136+P136+Q136</f>
        <v>0</v>
      </c>
      <c r="N136" s="557"/>
      <c r="O136" s="558"/>
      <c r="P136" s="558"/>
      <c r="Q136" s="559"/>
      <c r="R136" s="1566">
        <f t="shared" si="15"/>
        <v>0</v>
      </c>
      <c r="S136" s="497"/>
    </row>
    <row r="137" spans="1:19" ht="18.75" customHeight="1">
      <c r="A137" s="29">
        <v>126</v>
      </c>
      <c r="H137" s="782"/>
      <c r="I137" s="1284">
        <v>5700</v>
      </c>
      <c r="J137" s="2184" t="s">
        <v>1349</v>
      </c>
      <c r="K137" s="2185"/>
      <c r="L137" s="465">
        <f t="shared" ref="L137:Q137" si="25">SUM(L138:L140)</f>
        <v>0</v>
      </c>
      <c r="M137" s="466">
        <f t="shared" si="25"/>
        <v>0</v>
      </c>
      <c r="N137" s="578">
        <f t="shared" si="25"/>
        <v>0</v>
      </c>
      <c r="O137" s="579">
        <f t="shared" si="25"/>
        <v>0</v>
      </c>
      <c r="P137" s="579">
        <f t="shared" si="25"/>
        <v>0</v>
      </c>
      <c r="Q137" s="580">
        <f t="shared" si="25"/>
        <v>0</v>
      </c>
      <c r="R137" s="1566">
        <f t="shared" si="15"/>
        <v>0</v>
      </c>
      <c r="S137" s="497"/>
    </row>
    <row r="138" spans="1:19" ht="18.75" customHeight="1">
      <c r="A138" s="29">
        <v>127</v>
      </c>
      <c r="H138" s="782"/>
      <c r="I138" s="1285"/>
      <c r="J138" s="1286">
        <v>5701</v>
      </c>
      <c r="K138" s="1287" t="s">
        <v>988</v>
      </c>
      <c r="L138" s="622"/>
      <c r="M138" s="631">
        <f>N138+O138+P138+Q138</f>
        <v>0</v>
      </c>
      <c r="N138" s="545"/>
      <c r="O138" s="546"/>
      <c r="P138" s="546"/>
      <c r="Q138" s="547"/>
      <c r="R138" s="1566">
        <f t="shared" si="15"/>
        <v>0</v>
      </c>
      <c r="S138" s="497"/>
    </row>
    <row r="139" spans="1:19" ht="18.75" customHeight="1">
      <c r="A139" s="29">
        <v>128</v>
      </c>
      <c r="H139" s="782"/>
      <c r="I139" s="1285"/>
      <c r="J139" s="1292">
        <v>5702</v>
      </c>
      <c r="K139" s="1293" t="s">
        <v>989</v>
      </c>
      <c r="L139" s="626"/>
      <c r="M139" s="634">
        <f>N139+O139+P139+Q139</f>
        <v>0</v>
      </c>
      <c r="N139" s="612"/>
      <c r="O139" s="613"/>
      <c r="P139" s="613"/>
      <c r="Q139" s="614"/>
      <c r="R139" s="1566">
        <f t="shared" si="15"/>
        <v>0</v>
      </c>
      <c r="S139" s="497"/>
    </row>
    <row r="140" spans="1:19" ht="18.75" customHeight="1">
      <c r="A140" s="29">
        <v>129</v>
      </c>
      <c r="H140" s="782"/>
      <c r="I140" s="1237"/>
      <c r="J140" s="1294">
        <v>4071</v>
      </c>
      <c r="K140" s="1295" t="s">
        <v>990</v>
      </c>
      <c r="L140" s="1552"/>
      <c r="M140" s="644">
        <f>N140+O140+P140+Q140</f>
        <v>0</v>
      </c>
      <c r="N140" s="747"/>
      <c r="O140" s="1347"/>
      <c r="P140" s="1347"/>
      <c r="Q140" s="1348"/>
      <c r="R140" s="1566">
        <f t="shared" si="15"/>
        <v>0</v>
      </c>
      <c r="S140" s="497"/>
    </row>
    <row r="141" spans="1:19" ht="7.5" customHeight="1">
      <c r="A141" s="29">
        <v>130</v>
      </c>
      <c r="H141" s="782"/>
      <c r="I141" s="1296"/>
      <c r="J141" s="1297"/>
      <c r="K141" s="1298"/>
      <c r="L141" s="1567"/>
      <c r="M141" s="764"/>
      <c r="N141" s="764"/>
      <c r="O141" s="764"/>
      <c r="P141" s="764"/>
      <c r="Q141" s="765"/>
      <c r="R141" s="1566" t="str">
        <f t="shared" si="15"/>
        <v/>
      </c>
      <c r="S141" s="497"/>
    </row>
    <row r="142" spans="1:19" ht="18.75" customHeight="1">
      <c r="A142" s="29">
        <v>131</v>
      </c>
      <c r="H142" s="782"/>
      <c r="I142" s="1299">
        <v>98</v>
      </c>
      <c r="J142" s="2186" t="s">
        <v>991</v>
      </c>
      <c r="K142" s="2187"/>
      <c r="L142" s="1553"/>
      <c r="M142" s="778">
        <f>N142+O142+P142+Q142</f>
        <v>0</v>
      </c>
      <c r="N142" s="771">
        <v>0</v>
      </c>
      <c r="O142" s="772">
        <v>0</v>
      </c>
      <c r="P142" s="772">
        <v>0</v>
      </c>
      <c r="Q142" s="773">
        <v>0</v>
      </c>
      <c r="R142" s="1566">
        <f t="shared" si="15"/>
        <v>0</v>
      </c>
      <c r="S142" s="497"/>
    </row>
    <row r="143" spans="1:19" ht="15.75" hidden="1">
      <c r="A143" s="29">
        <v>132</v>
      </c>
      <c r="H143" s="782"/>
      <c r="I143" s="1300"/>
      <c r="J143" s="1301"/>
      <c r="K143" s="1302"/>
      <c r="L143" s="384"/>
      <c r="M143" s="384"/>
      <c r="N143" s="384"/>
      <c r="O143" s="384"/>
      <c r="P143" s="384"/>
      <c r="Q143" s="385"/>
      <c r="R143" s="1566" t="str">
        <f t="shared" si="15"/>
        <v/>
      </c>
      <c r="S143" s="497"/>
    </row>
    <row r="144" spans="1:19" ht="15.75" hidden="1">
      <c r="A144" s="29">
        <v>133</v>
      </c>
      <c r="H144" s="782"/>
      <c r="I144" s="1303"/>
      <c r="J144" s="1157"/>
      <c r="K144" s="1298"/>
      <c r="L144" s="386"/>
      <c r="M144" s="386"/>
      <c r="N144" s="386"/>
      <c r="O144" s="386"/>
      <c r="P144" s="386"/>
      <c r="Q144" s="387"/>
      <c r="R144" s="1566" t="str">
        <f t="shared" si="15"/>
        <v/>
      </c>
      <c r="S144" s="497"/>
    </row>
    <row r="145" spans="1:20" ht="7.5" customHeight="1">
      <c r="A145" s="29">
        <v>134</v>
      </c>
      <c r="H145" s="782"/>
      <c r="I145" s="1304"/>
      <c r="J145" s="1305"/>
      <c r="K145" s="1298"/>
      <c r="L145" s="386"/>
      <c r="M145" s="386"/>
      <c r="N145" s="386"/>
      <c r="O145" s="386"/>
      <c r="P145" s="386"/>
      <c r="Q145" s="387"/>
      <c r="R145" s="1566" t="str">
        <f t="shared" si="15"/>
        <v/>
      </c>
      <c r="S145" s="497"/>
    </row>
    <row r="146" spans="1:20" ht="20.25" customHeight="1" thickBot="1">
      <c r="A146" s="29">
        <v>135</v>
      </c>
      <c r="H146" s="782"/>
      <c r="I146" s="1306"/>
      <c r="J146" s="1306" t="s">
        <v>499</v>
      </c>
      <c r="K146" s="1307">
        <f>+I146</f>
        <v>0</v>
      </c>
      <c r="L146" s="479">
        <f t="shared" ref="L146:Q146" si="2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6">
        <f t="shared" si="15"/>
        <v>0</v>
      </c>
      <c r="S146" s="1560" t="str">
        <f>LEFT(J27,1)</f>
        <v>0</v>
      </c>
      <c r="T146" s="1561"/>
    </row>
    <row r="147" spans="1:20" ht="16.5" thickTop="1">
      <c r="A147" s="29">
        <v>136</v>
      </c>
      <c r="H147" s="782"/>
      <c r="I147" s="1308"/>
      <c r="J147" s="1309"/>
      <c r="K147" s="1160"/>
      <c r="L147" s="779"/>
      <c r="M147" s="779"/>
      <c r="N147" s="779"/>
      <c r="O147" s="779"/>
      <c r="P147" s="779"/>
      <c r="Q147" s="779"/>
      <c r="R147" s="4">
        <f>R146</f>
        <v>0</v>
      </c>
      <c r="S147" s="496"/>
    </row>
    <row r="148" spans="1:20" ht="15.75">
      <c r="A148" s="29">
        <v>137</v>
      </c>
      <c r="H148" s="782"/>
      <c r="I148" s="1219"/>
      <c r="J148" s="1310"/>
      <c r="K148" s="1311"/>
      <c r="L148" s="780"/>
      <c r="M148" s="780"/>
      <c r="N148" s="780"/>
      <c r="O148" s="780"/>
      <c r="P148" s="780"/>
      <c r="Q148" s="780"/>
      <c r="R148" s="4">
        <f>R146</f>
        <v>0</v>
      </c>
      <c r="S148" s="496"/>
    </row>
    <row r="149" spans="1:20" ht="15.75">
      <c r="A149" s="29">
        <v>138</v>
      </c>
      <c r="H149" s="782"/>
      <c r="I149" s="779"/>
      <c r="J149" s="1157"/>
      <c r="K149" s="1183"/>
      <c r="L149" s="780"/>
      <c r="M149" s="780"/>
      <c r="N149" s="780"/>
      <c r="O149" s="780"/>
      <c r="P149" s="780"/>
      <c r="Q149" s="780"/>
      <c r="R149" s="1954" t="str">
        <f>(IF(SUM(R160:R181)&lt;&gt;0,$K$2,""))</f>
        <v/>
      </c>
      <c r="S149" s="496"/>
    </row>
    <row r="150" spans="1:20" ht="15.75">
      <c r="A150" s="29">
        <v>139</v>
      </c>
      <c r="H150" s="782"/>
      <c r="I150" s="2188">
        <f>$B$7</f>
        <v>0</v>
      </c>
      <c r="J150" s="2189"/>
      <c r="K150" s="2189"/>
      <c r="L150" s="780"/>
      <c r="M150" s="780"/>
      <c r="N150" s="780"/>
      <c r="O150" s="780"/>
      <c r="P150" s="780"/>
      <c r="Q150" s="780"/>
      <c r="R150" s="1954" t="str">
        <f>(IF(SUM(R160:R181)&lt;&gt;0,$K$2,""))</f>
        <v/>
      </c>
      <c r="S150" s="496"/>
    </row>
    <row r="151" spans="1:20" ht="15.75">
      <c r="A151" s="29">
        <v>140</v>
      </c>
      <c r="H151" s="782"/>
      <c r="I151" s="779"/>
      <c r="J151" s="1157"/>
      <c r="K151" s="1183"/>
      <c r="L151" s="1184" t="s">
        <v>750</v>
      </c>
      <c r="M151" s="1184" t="s">
        <v>649</v>
      </c>
      <c r="N151" s="780"/>
      <c r="O151" s="780"/>
      <c r="P151" s="780"/>
      <c r="Q151" s="780"/>
      <c r="R151" s="1954" t="str">
        <f>(IF(SUM(R160:R181)&lt;&gt;0,$K$2,""))</f>
        <v/>
      </c>
      <c r="S151" s="496"/>
    </row>
    <row r="152" spans="1:20" ht="27" customHeight="1">
      <c r="A152" s="29">
        <v>141</v>
      </c>
      <c r="H152" s="782"/>
      <c r="I152" s="2190">
        <f>$B$9</f>
        <v>0</v>
      </c>
      <c r="J152" s="2191"/>
      <c r="K152" s="2192"/>
      <c r="L152" s="1096">
        <f>$E$9</f>
        <v>0</v>
      </c>
      <c r="M152" s="1188">
        <f>$F$9</f>
        <v>0</v>
      </c>
      <c r="N152" s="780"/>
      <c r="O152" s="780"/>
      <c r="P152" s="780"/>
      <c r="Q152" s="780"/>
      <c r="R152" s="1954" t="str">
        <f>(IF(SUM(R160:R181)&lt;&gt;0,$K$2,""))</f>
        <v/>
      </c>
      <c r="S152" s="496"/>
    </row>
    <row r="153" spans="1:20" ht="15.75">
      <c r="A153" s="29">
        <v>142</v>
      </c>
      <c r="H153" s="782"/>
      <c r="I153" s="1189">
        <f>$B$10</f>
        <v>0</v>
      </c>
      <c r="J153" s="779"/>
      <c r="K153" s="1160"/>
      <c r="L153" s="1190"/>
      <c r="M153" s="1190"/>
      <c r="N153" s="780"/>
      <c r="O153" s="780"/>
      <c r="P153" s="780"/>
      <c r="Q153" s="780"/>
      <c r="R153" s="1954" t="str">
        <f>(IF(SUM(R160:R181)&lt;&gt;0,$K$2,""))</f>
        <v/>
      </c>
      <c r="S153" s="496"/>
    </row>
    <row r="154" spans="1:20" ht="6" customHeight="1">
      <c r="A154" s="29">
        <v>143</v>
      </c>
      <c r="H154" s="782"/>
      <c r="I154" s="1189"/>
      <c r="J154" s="779"/>
      <c r="K154" s="1160"/>
      <c r="L154" s="1189"/>
      <c r="M154" s="779"/>
      <c r="N154" s="780"/>
      <c r="O154" s="780"/>
      <c r="P154" s="780"/>
      <c r="Q154" s="780"/>
      <c r="R154" s="1954" t="str">
        <f>(IF(SUM(R160:R181)&lt;&gt;0,$K$2,""))</f>
        <v/>
      </c>
      <c r="S154" s="496"/>
    </row>
    <row r="155" spans="1:20" ht="27" customHeight="1">
      <c r="A155" s="29">
        <v>144</v>
      </c>
      <c r="H155" s="782"/>
      <c r="I155" s="2193">
        <f>$B$12</f>
        <v>0</v>
      </c>
      <c r="J155" s="2194"/>
      <c r="K155" s="2195"/>
      <c r="L155" s="1191" t="s">
        <v>1328</v>
      </c>
      <c r="M155" s="1953">
        <f>$F$12</f>
        <v>0</v>
      </c>
      <c r="N155" s="780"/>
      <c r="O155" s="780"/>
      <c r="P155" s="780"/>
      <c r="Q155" s="780"/>
      <c r="R155" s="1954" t="str">
        <f>(IF(SUM(R160:R181)&lt;&gt;0,$K$2,""))</f>
        <v/>
      </c>
      <c r="S155" s="496"/>
    </row>
    <row r="156" spans="1:20" ht="15.75">
      <c r="A156" s="29">
        <v>145</v>
      </c>
      <c r="H156" s="782"/>
      <c r="I156" s="1193">
        <f>$B$13</f>
        <v>0</v>
      </c>
      <c r="J156" s="779"/>
      <c r="K156" s="1160"/>
      <c r="L156" s="1194"/>
      <c r="M156" s="1195"/>
      <c r="N156" s="780"/>
      <c r="O156" s="780"/>
      <c r="P156" s="780"/>
      <c r="Q156" s="780"/>
      <c r="R156" s="1954" t="str">
        <f>(IF(SUM(R160:R181)&lt;&gt;0,$K$2,""))</f>
        <v/>
      </c>
      <c r="S156" s="496"/>
    </row>
    <row r="157" spans="1:20" ht="21.75" customHeight="1">
      <c r="A157" s="29">
        <v>146</v>
      </c>
      <c r="H157" s="782"/>
      <c r="I157" s="1312"/>
      <c r="J157" s="1312"/>
      <c r="K157" s="1313" t="s">
        <v>1442</v>
      </c>
      <c r="L157" s="1314">
        <f>$E$15</f>
        <v>0</v>
      </c>
      <c r="M157" s="1315">
        <f>$F$15</f>
        <v>0</v>
      </c>
      <c r="N157" s="386"/>
      <c r="O157" s="386"/>
      <c r="P157" s="386"/>
      <c r="Q157" s="386"/>
      <c r="R157" s="1954" t="str">
        <f>(IF(SUM(R160:R181)&lt;&gt;0,$K$2,""))</f>
        <v/>
      </c>
      <c r="S157" s="496"/>
    </row>
    <row r="158" spans="1:20" ht="18.75" customHeight="1" thickBot="1">
      <c r="A158" s="29">
        <v>147</v>
      </c>
      <c r="H158" s="782"/>
      <c r="I158" s="1190"/>
      <c r="J158" s="1157"/>
      <c r="K158" s="1316" t="s">
        <v>1050</v>
      </c>
      <c r="L158" s="780"/>
      <c r="M158" s="1317" t="s">
        <v>753</v>
      </c>
      <c r="N158" s="1317"/>
      <c r="O158" s="386"/>
      <c r="P158" s="1317"/>
      <c r="Q158" s="386"/>
      <c r="R158" s="1954" t="str">
        <f>(IF(SUM(R160:R181)&lt;&gt;0,$K$2,""))</f>
        <v/>
      </c>
      <c r="S158" s="496"/>
    </row>
    <row r="159" spans="1:20" ht="21" customHeight="1">
      <c r="A159" s="29">
        <v>148</v>
      </c>
      <c r="H159" s="782"/>
      <c r="I159" s="1318" t="s">
        <v>993</v>
      </c>
      <c r="J159" s="1319" t="s">
        <v>994</v>
      </c>
      <c r="K159" s="1320" t="s">
        <v>995</v>
      </c>
      <c r="L159" s="1321" t="s">
        <v>996</v>
      </c>
      <c r="M159" s="1322" t="s">
        <v>997</v>
      </c>
      <c r="N159" s="781"/>
      <c r="O159" s="781"/>
      <c r="P159" s="781"/>
      <c r="Q159" s="781"/>
      <c r="R159" s="1954" t="str">
        <f>(IF(SUM(R160:R181)&lt;&gt;0,$K$2,""))</f>
        <v/>
      </c>
      <c r="S159" s="496"/>
    </row>
    <row r="160" spans="1:20" ht="18.75" customHeight="1">
      <c r="A160" s="29">
        <v>149</v>
      </c>
      <c r="H160" s="782"/>
      <c r="I160" s="1323"/>
      <c r="J160" s="1324" t="s">
        <v>998</v>
      </c>
      <c r="K160" s="1325" t="s">
        <v>999</v>
      </c>
      <c r="L160" s="1349">
        <f>L161+L162</f>
        <v>0</v>
      </c>
      <c r="M160" s="1350">
        <f>M161+M162</f>
        <v>0</v>
      </c>
      <c r="N160" s="781"/>
      <c r="O160" s="781"/>
      <c r="P160" s="781"/>
      <c r="Q160" s="781"/>
      <c r="R160" s="212" t="str">
        <f t="shared" ref="R160:R181" si="27">(IF($E160&lt;&gt;0,$K$2,IF($F160&lt;&gt;0,$K$2,"")))</f>
        <v/>
      </c>
      <c r="S160" s="496"/>
    </row>
    <row r="161" spans="1:19" ht="18.75" customHeight="1">
      <c r="A161" s="29">
        <v>150</v>
      </c>
      <c r="H161" s="782"/>
      <c r="I161" s="1326"/>
      <c r="J161" s="1327" t="s">
        <v>1000</v>
      </c>
      <c r="K161" s="1328" t="s">
        <v>1001</v>
      </c>
      <c r="L161" s="1351"/>
      <c r="M161" s="1352"/>
      <c r="N161" s="781"/>
      <c r="O161" s="781"/>
      <c r="P161" s="781"/>
      <c r="Q161" s="781"/>
      <c r="R161" s="212" t="str">
        <f t="shared" si="27"/>
        <v/>
      </c>
      <c r="S161" s="496"/>
    </row>
    <row r="162" spans="1:19" ht="18.75" customHeight="1">
      <c r="A162" s="29">
        <v>151</v>
      </c>
      <c r="H162" s="782"/>
      <c r="I162" s="1329"/>
      <c r="J162" s="1330" t="s">
        <v>1002</v>
      </c>
      <c r="K162" s="1331" t="s">
        <v>1003</v>
      </c>
      <c r="L162" s="1353"/>
      <c r="M162" s="1354"/>
      <c r="N162" s="781"/>
      <c r="O162" s="781"/>
      <c r="P162" s="781"/>
      <c r="Q162" s="781"/>
      <c r="R162" s="212" t="str">
        <f t="shared" si="27"/>
        <v/>
      </c>
      <c r="S162" s="496"/>
    </row>
    <row r="163" spans="1:19" ht="18.75" customHeight="1">
      <c r="A163" s="29">
        <v>152</v>
      </c>
      <c r="H163" s="782"/>
      <c r="I163" s="1323"/>
      <c r="J163" s="1324" t="s">
        <v>1004</v>
      </c>
      <c r="K163" s="1325" t="s">
        <v>1005</v>
      </c>
      <c r="L163" s="1355">
        <f>L164+L165</f>
        <v>0</v>
      </c>
      <c r="M163" s="1356">
        <f>M164+M165</f>
        <v>0</v>
      </c>
      <c r="N163" s="781"/>
      <c r="O163" s="781"/>
      <c r="P163" s="781"/>
      <c r="Q163" s="781"/>
      <c r="R163" s="212" t="str">
        <f t="shared" si="27"/>
        <v/>
      </c>
      <c r="S163" s="496"/>
    </row>
    <row r="164" spans="1:19" ht="18.75" customHeight="1">
      <c r="A164" s="29">
        <v>153</v>
      </c>
      <c r="H164" s="782"/>
      <c r="I164" s="1326"/>
      <c r="J164" s="1327" t="s">
        <v>1006</v>
      </c>
      <c r="K164" s="1328" t="s">
        <v>1001</v>
      </c>
      <c r="L164" s="1351"/>
      <c r="M164" s="1352"/>
      <c r="N164" s="781"/>
      <c r="O164" s="781"/>
      <c r="P164" s="781"/>
      <c r="Q164" s="781"/>
      <c r="R164" s="212" t="str">
        <f t="shared" si="27"/>
        <v/>
      </c>
      <c r="S164" s="496"/>
    </row>
    <row r="165" spans="1:19" ht="18.75" customHeight="1">
      <c r="A165" s="29">
        <v>154</v>
      </c>
      <c r="H165" s="782"/>
      <c r="I165" s="1332"/>
      <c r="J165" s="1333" t="s">
        <v>1007</v>
      </c>
      <c r="K165" s="1334" t="s">
        <v>1008</v>
      </c>
      <c r="L165" s="1357"/>
      <c r="M165" s="1358"/>
      <c r="N165" s="781"/>
      <c r="O165" s="781"/>
      <c r="P165" s="781"/>
      <c r="Q165" s="781"/>
      <c r="R165" s="212" t="str">
        <f t="shared" si="27"/>
        <v/>
      </c>
      <c r="S165" s="496"/>
    </row>
    <row r="166" spans="1:19" ht="18.75" customHeight="1">
      <c r="A166" s="29">
        <v>155</v>
      </c>
      <c r="H166" s="782"/>
      <c r="I166" s="1323"/>
      <c r="J166" s="1324" t="s">
        <v>1009</v>
      </c>
      <c r="K166" s="1325" t="s">
        <v>1010</v>
      </c>
      <c r="L166" s="1359"/>
      <c r="M166" s="1360"/>
      <c r="N166" s="781"/>
      <c r="O166" s="781"/>
      <c r="P166" s="781"/>
      <c r="Q166" s="781"/>
      <c r="R166" s="212" t="str">
        <f t="shared" si="27"/>
        <v/>
      </c>
      <c r="S166" s="496"/>
    </row>
    <row r="167" spans="1:19" ht="18.75" customHeight="1">
      <c r="A167" s="29">
        <v>156</v>
      </c>
      <c r="H167" s="782"/>
      <c r="I167" s="1326"/>
      <c r="J167" s="1335" t="s">
        <v>1011</v>
      </c>
      <c r="K167" s="1336" t="s">
        <v>1012</v>
      </c>
      <c r="L167" s="1361"/>
      <c r="M167" s="1362"/>
      <c r="N167" s="781"/>
      <c r="O167" s="781"/>
      <c r="P167" s="781"/>
      <c r="Q167" s="781"/>
      <c r="R167" s="212" t="str">
        <f t="shared" si="27"/>
        <v/>
      </c>
      <c r="S167" s="496"/>
    </row>
    <row r="168" spans="1:19" ht="18.75" customHeight="1">
      <c r="A168" s="29">
        <v>157</v>
      </c>
      <c r="H168" s="782"/>
      <c r="I168" s="1332"/>
      <c r="J168" s="1330" t="s">
        <v>1013</v>
      </c>
      <c r="K168" s="1331" t="s">
        <v>1014</v>
      </c>
      <c r="L168" s="1363"/>
      <c r="M168" s="1364"/>
      <c r="N168" s="781"/>
      <c r="O168" s="781"/>
      <c r="P168" s="781"/>
      <c r="Q168" s="781"/>
      <c r="R168" s="212" t="str">
        <f t="shared" si="27"/>
        <v/>
      </c>
      <c r="S168" s="496"/>
    </row>
    <row r="169" spans="1:19" ht="18.75" customHeight="1">
      <c r="A169" s="29">
        <v>158</v>
      </c>
      <c r="H169" s="782"/>
      <c r="I169" s="1323"/>
      <c r="J169" s="1324" t="s">
        <v>1015</v>
      </c>
      <c r="K169" s="1325" t="s">
        <v>1016</v>
      </c>
      <c r="L169" s="1355"/>
      <c r="M169" s="1356"/>
      <c r="N169" s="781"/>
      <c r="O169" s="781"/>
      <c r="P169" s="781"/>
      <c r="Q169" s="781"/>
      <c r="R169" s="212" t="str">
        <f t="shared" si="27"/>
        <v/>
      </c>
      <c r="S169" s="496"/>
    </row>
    <row r="170" spans="1:19" ht="18.75" customHeight="1">
      <c r="A170" s="29">
        <v>159</v>
      </c>
      <c r="H170" s="782"/>
      <c r="I170" s="1326"/>
      <c r="J170" s="1335" t="s">
        <v>1017</v>
      </c>
      <c r="K170" s="1336" t="s">
        <v>1018</v>
      </c>
      <c r="L170" s="1365"/>
      <c r="M170" s="1366"/>
      <c r="N170" s="781"/>
      <c r="O170" s="781"/>
      <c r="P170" s="781"/>
      <c r="Q170" s="781"/>
      <c r="R170" s="212" t="str">
        <f t="shared" si="27"/>
        <v/>
      </c>
      <c r="S170" s="496"/>
    </row>
    <row r="171" spans="1:19" ht="18.75" customHeight="1">
      <c r="A171" s="29">
        <v>160</v>
      </c>
      <c r="H171" s="782"/>
      <c r="I171" s="1332"/>
      <c r="J171" s="1330" t="s">
        <v>1019</v>
      </c>
      <c r="K171" s="1331" t="s">
        <v>1020</v>
      </c>
      <c r="L171" s="1353"/>
      <c r="M171" s="1354"/>
      <c r="N171" s="781"/>
      <c r="O171" s="781"/>
      <c r="P171" s="781"/>
      <c r="Q171" s="781"/>
      <c r="R171" s="212" t="str">
        <f t="shared" si="27"/>
        <v/>
      </c>
      <c r="S171" s="496"/>
    </row>
    <row r="172" spans="1:19" ht="18.75" customHeight="1">
      <c r="A172" s="29">
        <v>161</v>
      </c>
      <c r="H172" s="782"/>
      <c r="I172" s="1323"/>
      <c r="J172" s="1324" t="s">
        <v>1021</v>
      </c>
      <c r="K172" s="1325" t="s">
        <v>315</v>
      </c>
      <c r="L172" s="1355"/>
      <c r="M172" s="1356"/>
      <c r="N172" s="781"/>
      <c r="O172" s="781"/>
      <c r="P172" s="781"/>
      <c r="Q172" s="781"/>
      <c r="R172" s="212" t="str">
        <f t="shared" si="27"/>
        <v/>
      </c>
      <c r="S172" s="496"/>
    </row>
    <row r="173" spans="1:19" ht="18.75" customHeight="1">
      <c r="A173" s="29">
        <v>162</v>
      </c>
      <c r="H173" s="782"/>
      <c r="I173" s="1323"/>
      <c r="J173" s="1324" t="s">
        <v>316</v>
      </c>
      <c r="K173" s="1325" t="s">
        <v>11</v>
      </c>
      <c r="L173" s="1367"/>
      <c r="M173" s="1368"/>
      <c r="N173" s="781"/>
      <c r="O173" s="781"/>
      <c r="P173" s="781"/>
      <c r="Q173" s="781"/>
      <c r="R173" s="212" t="str">
        <f t="shared" si="27"/>
        <v/>
      </c>
      <c r="S173" s="496"/>
    </row>
    <row r="174" spans="1:19" ht="18.75" customHeight="1">
      <c r="A174" s="29">
        <v>163</v>
      </c>
      <c r="H174" s="782"/>
      <c r="I174" s="1323"/>
      <c r="J174" s="1324" t="s">
        <v>317</v>
      </c>
      <c r="K174" s="1325" t="s">
        <v>9</v>
      </c>
      <c r="L174" s="1355"/>
      <c r="M174" s="1356"/>
      <c r="N174" s="781"/>
      <c r="O174" s="781"/>
      <c r="P174" s="781"/>
      <c r="Q174" s="781"/>
      <c r="R174" s="212" t="str">
        <f t="shared" si="27"/>
        <v/>
      </c>
      <c r="S174" s="496"/>
    </row>
    <row r="175" spans="1:19" ht="18.75" customHeight="1">
      <c r="A175" s="29">
        <v>164</v>
      </c>
      <c r="H175" s="782"/>
      <c r="I175" s="1323"/>
      <c r="J175" s="1324" t="s">
        <v>318</v>
      </c>
      <c r="K175" s="1325" t="s">
        <v>10</v>
      </c>
      <c r="L175" s="1355"/>
      <c r="M175" s="1356"/>
      <c r="N175" s="781"/>
      <c r="O175" s="781"/>
      <c r="P175" s="781"/>
      <c r="Q175" s="781"/>
      <c r="R175" s="212" t="str">
        <f t="shared" si="27"/>
        <v/>
      </c>
      <c r="S175" s="496"/>
    </row>
    <row r="176" spans="1:19" ht="18.75" customHeight="1">
      <c r="A176" s="29">
        <v>165</v>
      </c>
      <c r="H176" s="782"/>
      <c r="I176" s="1323"/>
      <c r="J176" s="1324" t="s">
        <v>319</v>
      </c>
      <c r="K176" s="1325" t="s">
        <v>320</v>
      </c>
      <c r="L176" s="1355"/>
      <c r="M176" s="1356"/>
      <c r="N176" s="781"/>
      <c r="O176" s="781"/>
      <c r="P176" s="781"/>
      <c r="Q176" s="781"/>
      <c r="R176" s="212" t="str">
        <f t="shared" si="27"/>
        <v/>
      </c>
      <c r="S176" s="496"/>
    </row>
    <row r="177" spans="1:19" ht="18.75" customHeight="1">
      <c r="A177" s="29">
        <v>166</v>
      </c>
      <c r="H177" s="782"/>
      <c r="I177" s="1323"/>
      <c r="J177" s="1324" t="s">
        <v>321</v>
      </c>
      <c r="K177" s="1325" t="s">
        <v>322</v>
      </c>
      <c r="L177" s="1355"/>
      <c r="M177" s="1356"/>
      <c r="N177" s="781"/>
      <c r="O177" s="781"/>
      <c r="P177" s="781"/>
      <c r="Q177" s="781"/>
      <c r="R177" s="212" t="str">
        <f t="shared" si="27"/>
        <v/>
      </c>
      <c r="S177" s="496"/>
    </row>
    <row r="178" spans="1:19" ht="18.75" customHeight="1">
      <c r="A178" s="29">
        <v>167</v>
      </c>
      <c r="H178" s="782"/>
      <c r="I178" s="1323"/>
      <c r="J178" s="1324" t="s">
        <v>323</v>
      </c>
      <c r="K178" s="1325" t="s">
        <v>324</v>
      </c>
      <c r="L178" s="1355"/>
      <c r="M178" s="1356"/>
      <c r="N178" s="781"/>
      <c r="O178" s="781"/>
      <c r="P178" s="781"/>
      <c r="Q178" s="781"/>
      <c r="R178" s="212" t="str">
        <f t="shared" si="27"/>
        <v/>
      </c>
      <c r="S178" s="496"/>
    </row>
    <row r="179" spans="1:19" ht="18.75" customHeight="1">
      <c r="A179" s="29">
        <v>168</v>
      </c>
      <c r="H179" s="782"/>
      <c r="I179" s="1323"/>
      <c r="J179" s="1324" t="s">
        <v>325</v>
      </c>
      <c r="K179" s="1325" t="s">
        <v>326</v>
      </c>
      <c r="L179" s="1355"/>
      <c r="M179" s="1356"/>
      <c r="N179" s="781"/>
      <c r="O179" s="781"/>
      <c r="P179" s="781"/>
      <c r="Q179" s="781"/>
      <c r="R179" s="212" t="str">
        <f t="shared" si="27"/>
        <v/>
      </c>
      <c r="S179" s="496"/>
    </row>
    <row r="180" spans="1:19" ht="18.75" customHeight="1">
      <c r="A180" s="29">
        <v>169</v>
      </c>
      <c r="H180" s="782"/>
      <c r="I180" s="1323"/>
      <c r="J180" s="1324" t="s">
        <v>327</v>
      </c>
      <c r="K180" s="1325" t="s">
        <v>328</v>
      </c>
      <c r="L180" s="1355"/>
      <c r="M180" s="1356"/>
      <c r="N180" s="781"/>
      <c r="O180" s="781"/>
      <c r="P180" s="781"/>
      <c r="Q180" s="781"/>
      <c r="R180" s="212" t="str">
        <f t="shared" si="27"/>
        <v/>
      </c>
      <c r="S180" s="496"/>
    </row>
    <row r="181" spans="1:19" ht="18.75" customHeight="1" thickBot="1">
      <c r="A181" s="29">
        <v>170</v>
      </c>
      <c r="H181" s="782"/>
      <c r="I181" s="1337"/>
      <c r="J181" s="1338" t="s">
        <v>329</v>
      </c>
      <c r="K181" s="1339" t="s">
        <v>330</v>
      </c>
      <c r="L181" s="1369"/>
      <c r="M181" s="1370"/>
      <c r="N181" s="781"/>
      <c r="O181" s="781"/>
      <c r="P181" s="781"/>
      <c r="Q181" s="781"/>
      <c r="R181" s="212" t="str">
        <f t="shared" si="27"/>
        <v/>
      </c>
      <c r="S181" s="496"/>
    </row>
    <row r="182" spans="1:19" ht="31.5" customHeight="1" thickTop="1">
      <c r="A182" s="29">
        <v>171</v>
      </c>
      <c r="H182" s="782"/>
      <c r="I182" s="1340" t="s">
        <v>647</v>
      </c>
      <c r="J182" s="1341"/>
      <c r="K182" s="1342"/>
      <c r="L182" s="781"/>
      <c r="M182" s="781"/>
      <c r="N182" s="781"/>
      <c r="O182" s="781"/>
      <c r="P182" s="781"/>
      <c r="Q182" s="781"/>
      <c r="R182" s="4">
        <f>R146</f>
        <v>0</v>
      </c>
      <c r="S182" s="496"/>
    </row>
    <row r="183" spans="1:19" ht="35.25" customHeight="1">
      <c r="A183" s="29">
        <v>172</v>
      </c>
      <c r="H183" s="782"/>
      <c r="I183" s="2242" t="s">
        <v>331</v>
      </c>
      <c r="J183" s="2242"/>
      <c r="K183" s="2242"/>
      <c r="L183" s="781"/>
      <c r="M183" s="781"/>
      <c r="N183" s="781"/>
      <c r="O183" s="781"/>
      <c r="P183" s="781"/>
      <c r="Q183" s="781"/>
      <c r="R183" s="4">
        <f>R146</f>
        <v>0</v>
      </c>
      <c r="S183" s="496"/>
    </row>
    <row r="184" spans="1:19" ht="18.75" customHeight="1">
      <c r="A184" s="29">
        <v>173</v>
      </c>
      <c r="I184" s="28"/>
      <c r="J184" s="28"/>
      <c r="K184" s="1343"/>
      <c r="L184" s="28"/>
      <c r="M184" s="28"/>
      <c r="N184" s="28"/>
      <c r="O184" s="28"/>
      <c r="P184" s="28"/>
      <c r="Q184" s="28"/>
      <c r="R184" s="4">
        <f>R146</f>
        <v>0</v>
      </c>
      <c r="S184" s="496"/>
    </row>
    <row r="185" spans="1:19" ht="51" customHeight="1">
      <c r="I185" s="211"/>
      <c r="J185" s="211"/>
      <c r="K185" s="211"/>
      <c r="L185" s="211"/>
      <c r="M185" s="211"/>
      <c r="N185" s="211"/>
      <c r="O185" s="211"/>
      <c r="P185" s="211"/>
      <c r="Q185" s="211"/>
      <c r="R185" s="41" t="str">
        <f>(IF(L146&lt;&gt;0,$G$2,IF(Q146&lt;&gt;0,$G$2,"")))</f>
        <v/>
      </c>
    </row>
    <row r="186" spans="1:19" ht="18.75">
      <c r="I186" s="211"/>
      <c r="J186" s="211"/>
      <c r="K186" s="426"/>
      <c r="L186" s="211"/>
      <c r="M186" s="211"/>
      <c r="N186" s="211"/>
      <c r="O186" s="211"/>
      <c r="P186" s="211"/>
      <c r="Q186" s="211"/>
      <c r="R186" s="41" t="str">
        <f>(IF(L147&lt;&gt;0,$G$2,IF(Q147&lt;&gt;0,$G$2,"")))</f>
        <v/>
      </c>
    </row>
    <row r="187" spans="1:19" ht="18.75">
      <c r="I187" s="211"/>
      <c r="J187" s="211"/>
      <c r="K187" s="211"/>
      <c r="L187" s="211"/>
      <c r="M187" s="211"/>
      <c r="N187" s="211"/>
      <c r="O187" s="211"/>
      <c r="P187" s="211"/>
      <c r="Q187" s="211"/>
      <c r="R187" s="41" t="str">
        <f>(IF(L146&lt;&gt;0,$G$2,IF(Q146&lt;&gt;0,$G$2,"")))</f>
        <v/>
      </c>
    </row>
    <row r="188" spans="1:19" ht="18.75">
      <c r="I188" s="211"/>
      <c r="J188" s="211"/>
      <c r="K188" s="211"/>
      <c r="L188" s="211"/>
      <c r="M188" s="211"/>
      <c r="N188" s="211"/>
      <c r="O188" s="211"/>
      <c r="P188" s="211"/>
      <c r="Q188" s="211"/>
      <c r="R188" s="41" t="str">
        <f>(IF(L146&lt;&gt;0,$G$2,IF(Q146&lt;&gt;0,$G$2,"")))</f>
        <v/>
      </c>
    </row>
    <row r="189" spans="1:19" ht="18.75" customHeight="1">
      <c r="I189" s="211"/>
      <c r="J189" s="211"/>
      <c r="K189" s="211"/>
      <c r="L189" s="211"/>
      <c r="M189" s="211"/>
      <c r="N189" s="211"/>
      <c r="O189" s="211"/>
      <c r="P189" s="211"/>
      <c r="Q189" s="211"/>
      <c r="R189" s="41" t="str">
        <f>(IF(L146&lt;&gt;0,$G$2,IF(Q146&lt;&gt;0,$G$2,"")))</f>
        <v/>
      </c>
    </row>
    <row r="190" spans="1:19" ht="18.75" customHeight="1">
      <c r="I190" s="211"/>
      <c r="J190" s="211"/>
      <c r="K190" s="211"/>
      <c r="L190" s="211"/>
      <c r="M190" s="211"/>
      <c r="N190" s="211"/>
      <c r="O190" s="211"/>
      <c r="P190" s="211"/>
      <c r="Q190" s="211"/>
      <c r="R190" s="41" t="str">
        <f>(IF(L146&lt;&gt;0,$G$2,IF(Q146&lt;&gt;0,$G$2,"")))</f>
        <v/>
      </c>
    </row>
    <row r="191" spans="1:19" ht="18.75">
      <c r="I191" s="211"/>
      <c r="J191" s="211"/>
      <c r="K191" s="211"/>
      <c r="L191" s="211"/>
      <c r="M191" s="211"/>
      <c r="N191" s="211"/>
      <c r="O191" s="211"/>
      <c r="P191" s="211"/>
      <c r="Q191" s="211"/>
      <c r="R191" s="41" t="str">
        <f>(IF(L146&lt;&gt;0,$G$2,IF(Q146&lt;&gt;0,$G$2,"")))</f>
        <v/>
      </c>
    </row>
    <row r="192" spans="1:19">
      <c r="I192" s="211"/>
      <c r="J192" s="211"/>
      <c r="K192" s="211"/>
      <c r="L192" s="211"/>
      <c r="M192" s="211"/>
      <c r="N192" s="211"/>
      <c r="O192" s="211"/>
      <c r="P192" s="211"/>
      <c r="Q192" s="211"/>
    </row>
    <row r="193" spans="9:17">
      <c r="I193" s="211"/>
      <c r="J193" s="211"/>
      <c r="K193" s="211"/>
      <c r="L193" s="211"/>
      <c r="M193" s="211"/>
      <c r="N193" s="211"/>
      <c r="O193" s="211"/>
      <c r="P193" s="211"/>
      <c r="Q193" s="211"/>
    </row>
    <row r="194" spans="9:17">
      <c r="I194" s="211"/>
      <c r="J194" s="211"/>
      <c r="K194" s="211"/>
      <c r="L194" s="211"/>
      <c r="M194" s="211"/>
      <c r="N194" s="211"/>
      <c r="O194" s="211"/>
      <c r="P194" s="211"/>
      <c r="Q194" s="211"/>
    </row>
    <row r="195" spans="9:17">
      <c r="I195" s="211"/>
      <c r="J195" s="211"/>
      <c r="K195" s="211"/>
      <c r="L195" s="211"/>
      <c r="M195" s="211"/>
      <c r="N195" s="211"/>
      <c r="O195" s="211"/>
      <c r="P195" s="211"/>
      <c r="Q195" s="211"/>
    </row>
    <row r="196" spans="9:17">
      <c r="I196" s="211"/>
      <c r="J196" s="211"/>
      <c r="K196" s="211"/>
      <c r="L196" s="211"/>
      <c r="M196" s="211"/>
      <c r="N196" s="211"/>
      <c r="O196" s="211"/>
      <c r="P196" s="211"/>
      <c r="Q196" s="211"/>
    </row>
    <row r="197" spans="9:17">
      <c r="I197" s="211"/>
      <c r="J197" s="211"/>
      <c r="K197" s="211"/>
      <c r="L197" s="211"/>
      <c r="M197" s="211"/>
      <c r="N197" s="211"/>
      <c r="O197" s="211"/>
      <c r="P197" s="211"/>
      <c r="Q197" s="211"/>
    </row>
    <row r="198" spans="9:17">
      <c r="I198" s="211"/>
      <c r="J198" s="211"/>
      <c r="K198" s="211"/>
      <c r="L198" s="211"/>
      <c r="M198" s="211"/>
      <c r="N198" s="211"/>
      <c r="O198" s="211"/>
      <c r="P198" s="211"/>
      <c r="Q198" s="211"/>
    </row>
    <row r="199" spans="9:17">
      <c r="I199" s="211"/>
      <c r="J199" s="211"/>
      <c r="K199" s="211"/>
      <c r="L199" s="211"/>
      <c r="M199" s="211"/>
      <c r="N199" s="211"/>
      <c r="O199" s="211"/>
      <c r="P199" s="211"/>
      <c r="Q199" s="211"/>
    </row>
    <row r="200" spans="9:17">
      <c r="I200" s="211"/>
      <c r="J200" s="211"/>
      <c r="K200" s="211"/>
      <c r="L200" s="211"/>
      <c r="M200" s="211"/>
      <c r="N200" s="211"/>
      <c r="O200" s="211"/>
      <c r="P200" s="211"/>
      <c r="Q200" s="211"/>
    </row>
    <row r="201" spans="9:17">
      <c r="I201" s="211"/>
      <c r="J201" s="211"/>
      <c r="K201" s="211"/>
      <c r="L201" s="211"/>
      <c r="M201" s="211"/>
      <c r="N201" s="211"/>
      <c r="O201" s="211"/>
      <c r="P201" s="211"/>
      <c r="Q201" s="211"/>
    </row>
    <row r="202" spans="9:17">
      <c r="I202" s="211"/>
      <c r="J202" s="211"/>
      <c r="K202" s="211"/>
      <c r="L202" s="211"/>
      <c r="M202" s="211"/>
      <c r="N202" s="211"/>
      <c r="O202" s="211"/>
      <c r="P202" s="211"/>
      <c r="Q202" s="211"/>
    </row>
    <row r="203" spans="9:17">
      <c r="I203" s="211"/>
      <c r="J203" s="211"/>
      <c r="K203" s="211"/>
      <c r="L203" s="211"/>
      <c r="M203" s="211"/>
      <c r="N203" s="211"/>
      <c r="O203" s="211"/>
      <c r="P203" s="211"/>
      <c r="Q203" s="211"/>
    </row>
    <row r="204" spans="9:17">
      <c r="I204" s="211"/>
      <c r="J204" s="211"/>
      <c r="K204" s="211"/>
      <c r="L204" s="211"/>
      <c r="M204" s="211"/>
      <c r="N204" s="211"/>
      <c r="O204" s="211"/>
      <c r="P204" s="211"/>
      <c r="Q204" s="211"/>
    </row>
    <row r="205" spans="9:17">
      <c r="I205" s="211"/>
      <c r="J205" s="211"/>
      <c r="K205" s="211"/>
      <c r="L205" s="211"/>
      <c r="M205" s="211"/>
      <c r="N205" s="211"/>
      <c r="O205" s="211"/>
      <c r="P205" s="211"/>
      <c r="Q205" s="211"/>
    </row>
    <row r="206" spans="9:17">
      <c r="I206" s="211"/>
      <c r="J206" s="211"/>
      <c r="K206" s="211"/>
      <c r="L206" s="211"/>
      <c r="M206" s="211"/>
      <c r="N206" s="211"/>
      <c r="O206" s="211"/>
      <c r="P206" s="211"/>
      <c r="Q206" s="211"/>
    </row>
    <row r="207" spans="9:17">
      <c r="I207" s="211"/>
      <c r="J207" s="211"/>
      <c r="K207" s="211"/>
      <c r="L207" s="211"/>
      <c r="M207" s="211"/>
      <c r="N207" s="211"/>
      <c r="O207" s="211"/>
      <c r="P207" s="211"/>
      <c r="Q207" s="211"/>
    </row>
    <row r="208" spans="9:17">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33"/>
      <c r="J280" s="33"/>
      <c r="K280" s="33"/>
      <c r="L280" s="33"/>
      <c r="M280" s="33"/>
      <c r="N280" s="33"/>
      <c r="O280" s="211"/>
      <c r="P280" s="33"/>
      <c r="Q280" s="211"/>
    </row>
    <row r="281" spans="9:17">
      <c r="I281" s="33"/>
      <c r="J281" s="33"/>
      <c r="K281" s="33"/>
      <c r="L281" s="33"/>
      <c r="M281" s="33"/>
      <c r="N281" s="33"/>
      <c r="O281" s="211"/>
      <c r="P281" s="33"/>
      <c r="Q281" s="211"/>
    </row>
    <row r="282" spans="9:17">
      <c r="I282" s="33"/>
      <c r="J282" s="33"/>
      <c r="K282" s="33"/>
      <c r="L282" s="33"/>
      <c r="M282" s="33"/>
      <c r="N282" s="33"/>
      <c r="O282" s="211"/>
      <c r="P282" s="33"/>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phoneticPr fontId="3" type="noConversion"/>
  <conditionalFormatting sqref="L157:M157">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5" priority="39" stopIfTrue="1" operator="equal">
      <formula>97</formula>
    </cfRule>
    <cfRule type="cellIs" dxfId="4" priority="40" stopIfTrue="1" operator="equal">
      <formula>33</formula>
    </cfRule>
  </conditionalFormatting>
  <conditionalFormatting sqref="K146">
    <cfRule type="cellIs" dxfId="16" priority="25" stopIfTrue="1" operator="equal">
      <formula>0</formula>
    </cfRule>
  </conditionalFormatting>
  <conditionalFormatting sqref="M19">
    <cfRule type="cellIs" dxfId="15" priority="24" stopIfTrue="1" operator="equal">
      <formula>0</formula>
    </cfRule>
  </conditionalFormatting>
  <conditionalFormatting sqref="M155">
    <cfRule type="cellIs" dxfId="14" priority="23" stopIfTrue="1" operator="equal">
      <formula>0</formula>
    </cfRule>
  </conditionalFormatting>
  <conditionalFormatting sqref="K28">
    <cfRule type="cellIs" dxfId="13" priority="22" stopIfTrue="1" operator="notEqual">
      <formula>"ИЗБЕРЕТЕ ДЕЙНОСТ"</formula>
    </cfRule>
  </conditionalFormatting>
  <conditionalFormatting sqref="J28">
    <cfRule type="cellIs" dxfId="12" priority="21" stopIfTrue="1" operator="notEqual">
      <formula>0</formula>
    </cfRule>
  </conditionalFormatting>
  <conditionalFormatting sqref="L21">
    <cfRule type="cellIs" dxfId="11" priority="6" stopIfTrue="1" operator="equal">
      <formula>98</formula>
    </cfRule>
    <cfRule type="cellIs" dxfId="10" priority="7" stopIfTrue="1" operator="equal">
      <formula>96</formula>
    </cfRule>
    <cfRule type="cellIs" dxfId="9" priority="8" stopIfTrue="1" operator="equal">
      <formula>42</formula>
    </cfRule>
    <cfRule type="cellIs" dxfId="3" priority="9" stopIfTrue="1" operator="equal">
      <formula>97</formula>
    </cfRule>
    <cfRule type="cellIs" dxfId="2" priority="10" stopIfTrue="1" operator="equal">
      <formula>33</formula>
    </cfRule>
  </conditionalFormatting>
  <conditionalFormatting sqref="M21">
    <cfRule type="cellIs" dxfId="8" priority="1" stopIfTrue="1" operator="equal">
      <formula>"ЧУЖДИ СРЕДСТВА"</formula>
    </cfRule>
    <cfRule type="cellIs" dxfId="7" priority="2" stopIfTrue="1" operator="equal">
      <formula>"СЕС - ДМП"</formula>
    </cfRule>
    <cfRule type="cellIs" dxfId="6"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topLeftCell="E328" workbookViewId="0">
      <selection activeCell="D328" sqref="A1:D65536"/>
    </sheetView>
  </sheetViews>
  <sheetFormatPr defaultRowHeight="14.25"/>
  <cols>
    <col min="1" max="1" width="48.140625" style="214" hidden="1" customWidth="1"/>
    <col min="2" max="2" width="145.28515625" style="217" hidden="1" customWidth="1"/>
    <col min="3" max="4" width="48.140625" style="214" hidden="1" customWidth="1"/>
    <col min="5" max="5" width="48.140625" style="214" customWidth="1"/>
    <col min="6" max="16384" width="9.140625" style="214"/>
  </cols>
  <sheetData>
    <row r="1" spans="1:5">
      <c r="A1" s="239" t="s">
        <v>1296</v>
      </c>
      <c r="B1" s="240" t="s">
        <v>1303</v>
      </c>
      <c r="C1" s="239"/>
    </row>
    <row r="2" spans="1:5" ht="31.5" customHeight="1">
      <c r="A2" s="286">
        <v>0</v>
      </c>
      <c r="B2" s="287" t="s">
        <v>1457</v>
      </c>
      <c r="C2" s="1574" t="s">
        <v>1518</v>
      </c>
    </row>
    <row r="3" spans="1:5" ht="35.25" customHeight="1">
      <c r="A3" s="286">
        <v>33</v>
      </c>
      <c r="B3" s="287" t="s">
        <v>1458</v>
      </c>
      <c r="C3" s="1575" t="s">
        <v>1519</v>
      </c>
      <c r="D3" s="215"/>
    </row>
    <row r="4" spans="1:5" ht="35.25" customHeight="1">
      <c r="A4" s="286">
        <v>42</v>
      </c>
      <c r="B4" s="287" t="s">
        <v>1459</v>
      </c>
      <c r="C4" s="1576" t="s">
        <v>1520</v>
      </c>
    </row>
    <row r="5" spans="1:5" ht="19.5">
      <c r="A5" s="286">
        <v>96</v>
      </c>
      <c r="B5" s="287" t="s">
        <v>1460</v>
      </c>
      <c r="C5" s="1576" t="s">
        <v>1521</v>
      </c>
    </row>
    <row r="6" spans="1:5" ht="19.5">
      <c r="A6" s="286">
        <v>97</v>
      </c>
      <c r="B6" s="287" t="s">
        <v>1461</v>
      </c>
      <c r="C6" s="1576" t="s">
        <v>1522</v>
      </c>
      <c r="D6" s="215"/>
    </row>
    <row r="7" spans="1:5" ht="19.5">
      <c r="A7" s="286">
        <v>98</v>
      </c>
      <c r="B7" s="287" t="s">
        <v>1462</v>
      </c>
      <c r="C7" s="1576" t="s">
        <v>1523</v>
      </c>
      <c r="D7" s="216"/>
    </row>
    <row r="8" spans="1:5" ht="15">
      <c r="A8" s="216"/>
      <c r="B8" s="216"/>
      <c r="C8" s="216"/>
      <c r="D8" s="216"/>
    </row>
    <row r="9" spans="1:5" ht="15.75">
      <c r="A9" s="215"/>
      <c r="B9" s="215"/>
      <c r="C9" s="213"/>
      <c r="D9" s="216"/>
    </row>
    <row r="10" spans="1:5">
      <c r="A10" s="239" t="s">
        <v>1296</v>
      </c>
      <c r="B10" s="240" t="s">
        <v>1302</v>
      </c>
      <c r="C10" s="239"/>
    </row>
    <row r="11" spans="1:5">
      <c r="A11" s="284"/>
      <c r="B11" s="285" t="s">
        <v>56</v>
      </c>
      <c r="C11" s="284"/>
    </row>
    <row r="12" spans="1:5" ht="15.75">
      <c r="A12" s="1978">
        <v>1101</v>
      </c>
      <c r="B12" s="1964" t="s">
        <v>57</v>
      </c>
      <c r="C12" s="1978">
        <v>1101</v>
      </c>
      <c r="E12" s="2011"/>
    </row>
    <row r="13" spans="1:5" ht="15.75">
      <c r="A13" s="1978">
        <v>1103</v>
      </c>
      <c r="B13" s="1965" t="s">
        <v>58</v>
      </c>
      <c r="C13" s="1978">
        <v>1103</v>
      </c>
      <c r="E13" s="2011"/>
    </row>
    <row r="14" spans="1:5" ht="15.75">
      <c r="A14" s="1978">
        <v>1104</v>
      </c>
      <c r="B14" s="1966" t="s">
        <v>59</v>
      </c>
      <c r="C14" s="1978">
        <v>1104</v>
      </c>
      <c r="E14" s="2011"/>
    </row>
    <row r="15" spans="1:5" ht="15.75">
      <c r="A15" s="1978">
        <v>1105</v>
      </c>
      <c r="B15" s="1966" t="s">
        <v>60</v>
      </c>
      <c r="C15" s="1978">
        <v>1105</v>
      </c>
      <c r="E15" s="2011"/>
    </row>
    <row r="16" spans="1:5" ht="15.75">
      <c r="A16" s="1978">
        <v>1106</v>
      </c>
      <c r="B16" s="1966" t="s">
        <v>61</v>
      </c>
      <c r="C16" s="1978">
        <v>1106</v>
      </c>
      <c r="E16" s="2011"/>
    </row>
    <row r="17" spans="1:5" ht="15.75">
      <c r="A17" s="1978">
        <v>1107</v>
      </c>
      <c r="B17" s="1966" t="s">
        <v>62</v>
      </c>
      <c r="C17" s="1978">
        <v>1107</v>
      </c>
      <c r="E17" s="2011"/>
    </row>
    <row r="18" spans="1:5" ht="15.75">
      <c r="A18" s="1978">
        <v>1108</v>
      </c>
      <c r="B18" s="1966" t="s">
        <v>63</v>
      </c>
      <c r="C18" s="1978">
        <v>1108</v>
      </c>
      <c r="E18" s="2011"/>
    </row>
    <row r="19" spans="1:5" ht="15.75">
      <c r="A19" s="1978">
        <v>1111</v>
      </c>
      <c r="B19" s="1967" t="s">
        <v>64</v>
      </c>
      <c r="C19" s="1978">
        <v>1111</v>
      </c>
      <c r="E19" s="2011"/>
    </row>
    <row r="20" spans="1:5" ht="15.75">
      <c r="A20" s="1978">
        <v>1115</v>
      </c>
      <c r="B20" s="1967" t="s">
        <v>65</v>
      </c>
      <c r="C20" s="1978">
        <v>1115</v>
      </c>
      <c r="E20" s="2011"/>
    </row>
    <row r="21" spans="1:5" ht="15.75">
      <c r="A21" s="1978">
        <v>1116</v>
      </c>
      <c r="B21" s="1967" t="s">
        <v>66</v>
      </c>
      <c r="C21" s="1978">
        <v>1116</v>
      </c>
      <c r="E21" s="2011"/>
    </row>
    <row r="22" spans="1:5" ht="15.75">
      <c r="A22" s="1978">
        <v>1117</v>
      </c>
      <c r="B22" s="1967" t="s">
        <v>67</v>
      </c>
      <c r="C22" s="1978">
        <v>1117</v>
      </c>
      <c r="E22" s="2011"/>
    </row>
    <row r="23" spans="1:5" ht="15.75">
      <c r="A23" s="1978">
        <v>1121</v>
      </c>
      <c r="B23" s="1966" t="s">
        <v>68</v>
      </c>
      <c r="C23" s="1978">
        <v>1121</v>
      </c>
      <c r="E23" s="2011"/>
    </row>
    <row r="24" spans="1:5" ht="15.75">
      <c r="A24" s="1978">
        <v>1122</v>
      </c>
      <c r="B24" s="1966" t="s">
        <v>69</v>
      </c>
      <c r="C24" s="1978">
        <v>1122</v>
      </c>
      <c r="E24" s="2011"/>
    </row>
    <row r="25" spans="1:5" ht="15.75">
      <c r="A25" s="1978">
        <v>1123</v>
      </c>
      <c r="B25" s="1966" t="s">
        <v>70</v>
      </c>
      <c r="C25" s="1978">
        <v>1123</v>
      </c>
      <c r="E25" s="2011"/>
    </row>
    <row r="26" spans="1:5" ht="15.75">
      <c r="A26" s="1978">
        <v>1125</v>
      </c>
      <c r="B26" s="1968" t="s">
        <v>71</v>
      </c>
      <c r="C26" s="1978">
        <v>1125</v>
      </c>
      <c r="E26" s="2011"/>
    </row>
    <row r="27" spans="1:5" ht="15.75">
      <c r="A27" s="1978">
        <v>1128</v>
      </c>
      <c r="B27" s="1966" t="s">
        <v>72</v>
      </c>
      <c r="C27" s="1978">
        <v>1128</v>
      </c>
      <c r="E27" s="2011"/>
    </row>
    <row r="28" spans="1:5" ht="15.75">
      <c r="A28" s="1978">
        <v>1139</v>
      </c>
      <c r="B28" s="1969" t="s">
        <v>73</v>
      </c>
      <c r="C28" s="1978">
        <v>1139</v>
      </c>
      <c r="E28" s="2011"/>
    </row>
    <row r="29" spans="1:5" ht="15.75">
      <c r="A29" s="1978">
        <v>1141</v>
      </c>
      <c r="B29" s="1967" t="s">
        <v>74</v>
      </c>
      <c r="C29" s="1978">
        <v>1141</v>
      </c>
      <c r="E29" s="2011"/>
    </row>
    <row r="30" spans="1:5" ht="15.75">
      <c r="A30" s="1978">
        <v>1142</v>
      </c>
      <c r="B30" s="1966" t="s">
        <v>75</v>
      </c>
      <c r="C30" s="1978">
        <v>1142</v>
      </c>
      <c r="E30" s="2011"/>
    </row>
    <row r="31" spans="1:5" ht="15.75">
      <c r="A31" s="1978">
        <v>1143</v>
      </c>
      <c r="B31" s="1967" t="s">
        <v>76</v>
      </c>
      <c r="C31" s="1978">
        <v>1143</v>
      </c>
      <c r="E31" s="2011"/>
    </row>
    <row r="32" spans="1:5" ht="15.75">
      <c r="A32" s="1978">
        <v>1144</v>
      </c>
      <c r="B32" s="1967" t="s">
        <v>77</v>
      </c>
      <c r="C32" s="1978">
        <v>1144</v>
      </c>
      <c r="E32" s="2011"/>
    </row>
    <row r="33" spans="1:5" ht="15.75">
      <c r="A33" s="1978">
        <v>1145</v>
      </c>
      <c r="B33" s="1966" t="s">
        <v>78</v>
      </c>
      <c r="C33" s="1978">
        <v>1145</v>
      </c>
      <c r="E33" s="2011"/>
    </row>
    <row r="34" spans="1:5" ht="15.75">
      <c r="A34" s="1978">
        <v>1146</v>
      </c>
      <c r="B34" s="1967" t="s">
        <v>79</v>
      </c>
      <c r="C34" s="1978">
        <v>1146</v>
      </c>
      <c r="E34" s="2011"/>
    </row>
    <row r="35" spans="1:5" ht="15.75">
      <c r="A35" s="1978">
        <v>1147</v>
      </c>
      <c r="B35" s="1967" t="s">
        <v>80</v>
      </c>
      <c r="C35" s="1978">
        <v>1147</v>
      </c>
      <c r="E35" s="2011"/>
    </row>
    <row r="36" spans="1:5" ht="15.75">
      <c r="A36" s="1978">
        <v>1148</v>
      </c>
      <c r="B36" s="1967" t="s">
        <v>81</v>
      </c>
      <c r="C36" s="1978">
        <v>1148</v>
      </c>
      <c r="E36" s="2011"/>
    </row>
    <row r="37" spans="1:5" ht="15.75">
      <c r="A37" s="1978">
        <v>1149</v>
      </c>
      <c r="B37" s="1967" t="s">
        <v>82</v>
      </c>
      <c r="C37" s="1978">
        <v>1149</v>
      </c>
      <c r="E37" s="2011"/>
    </row>
    <row r="38" spans="1:5" ht="15.75">
      <c r="A38" s="1978">
        <v>1151</v>
      </c>
      <c r="B38" s="1967" t="s">
        <v>83</v>
      </c>
      <c r="C38" s="1978">
        <v>1151</v>
      </c>
      <c r="E38" s="2011"/>
    </row>
    <row r="39" spans="1:5" ht="15.75">
      <c r="A39" s="1978">
        <v>1158</v>
      </c>
      <c r="B39" s="1966" t="s">
        <v>84</v>
      </c>
      <c r="C39" s="1978">
        <v>1158</v>
      </c>
      <c r="E39" s="2011"/>
    </row>
    <row r="40" spans="1:5" ht="15.75">
      <c r="A40" s="1978">
        <v>1161</v>
      </c>
      <c r="B40" s="1966" t="s">
        <v>85</v>
      </c>
      <c r="C40" s="1978">
        <v>1161</v>
      </c>
      <c r="E40" s="2011"/>
    </row>
    <row r="41" spans="1:5" ht="15.75">
      <c r="A41" s="1978">
        <v>1162</v>
      </c>
      <c r="B41" s="1966" t="s">
        <v>86</v>
      </c>
      <c r="C41" s="1978">
        <v>1162</v>
      </c>
      <c r="E41" s="2011"/>
    </row>
    <row r="42" spans="1:5" ht="15.75">
      <c r="A42" s="1978">
        <v>1163</v>
      </c>
      <c r="B42" s="1966" t="s">
        <v>87</v>
      </c>
      <c r="C42" s="1978">
        <v>1163</v>
      </c>
      <c r="E42" s="2011"/>
    </row>
    <row r="43" spans="1:5" ht="15.75">
      <c r="A43" s="1978">
        <v>1168</v>
      </c>
      <c r="B43" s="1966" t="s">
        <v>88</v>
      </c>
      <c r="C43" s="1978">
        <v>1168</v>
      </c>
      <c r="E43" s="2011"/>
    </row>
    <row r="44" spans="1:5" ht="15.75">
      <c r="A44" s="1978">
        <v>1179</v>
      </c>
      <c r="B44" s="1967" t="s">
        <v>89</v>
      </c>
      <c r="C44" s="1978">
        <v>1179</v>
      </c>
      <c r="E44" s="2011"/>
    </row>
    <row r="45" spans="1:5" ht="15.75">
      <c r="A45" s="1978">
        <v>2201</v>
      </c>
      <c r="B45" s="1967" t="s">
        <v>90</v>
      </c>
      <c r="C45" s="1978">
        <v>2201</v>
      </c>
      <c r="E45" s="2011"/>
    </row>
    <row r="46" spans="1:5" ht="15.75">
      <c r="A46" s="1978">
        <v>2205</v>
      </c>
      <c r="B46" s="1966" t="s">
        <v>91</v>
      </c>
      <c r="C46" s="1978">
        <v>2205</v>
      </c>
      <c r="E46" s="2011"/>
    </row>
    <row r="47" spans="1:5" ht="15.75">
      <c r="A47" s="1978">
        <v>2206</v>
      </c>
      <c r="B47" s="1969" t="s">
        <v>92</v>
      </c>
      <c r="C47" s="1978">
        <v>2206</v>
      </c>
      <c r="E47" s="2011"/>
    </row>
    <row r="48" spans="1:5" ht="15.75">
      <c r="A48" s="1978">
        <v>2215</v>
      </c>
      <c r="B48" s="1966" t="s">
        <v>93</v>
      </c>
      <c r="C48" s="1978">
        <v>2215</v>
      </c>
      <c r="E48" s="2011"/>
    </row>
    <row r="49" spans="1:5" ht="15.75">
      <c r="A49" s="1978">
        <v>2218</v>
      </c>
      <c r="B49" s="1966" t="s">
        <v>94</v>
      </c>
      <c r="C49" s="1978">
        <v>2218</v>
      </c>
      <c r="E49" s="2011"/>
    </row>
    <row r="50" spans="1:5" ht="15.75">
      <c r="A50" s="1978">
        <v>2219</v>
      </c>
      <c r="B50" s="1966" t="s">
        <v>95</v>
      </c>
      <c r="C50" s="1978">
        <v>2219</v>
      </c>
      <c r="E50" s="2011"/>
    </row>
    <row r="51" spans="1:5" ht="15.75">
      <c r="A51" s="1978">
        <v>2221</v>
      </c>
      <c r="B51" s="1967" t="s">
        <v>96</v>
      </c>
      <c r="C51" s="1978">
        <v>2221</v>
      </c>
      <c r="E51" s="2011"/>
    </row>
    <row r="52" spans="1:5" ht="15.75">
      <c r="A52" s="1978">
        <v>2222</v>
      </c>
      <c r="B52" s="1970" t="s">
        <v>97</v>
      </c>
      <c r="C52" s="1978">
        <v>2222</v>
      </c>
      <c r="E52" s="2011"/>
    </row>
    <row r="53" spans="1:5" ht="15.75">
      <c r="A53" s="1978">
        <v>2223</v>
      </c>
      <c r="B53" s="1970" t="s">
        <v>2209</v>
      </c>
      <c r="C53" s="1978">
        <v>2223</v>
      </c>
      <c r="E53" s="2011"/>
    </row>
    <row r="54" spans="1:5" ht="15.75">
      <c r="A54" s="1978">
        <v>2224</v>
      </c>
      <c r="B54" s="1969" t="s">
        <v>98</v>
      </c>
      <c r="C54" s="1978">
        <v>2224</v>
      </c>
      <c r="E54" s="2011"/>
    </row>
    <row r="55" spans="1:5" ht="15.75">
      <c r="A55" s="1978">
        <v>2225</v>
      </c>
      <c r="B55" s="1966" t="s">
        <v>99</v>
      </c>
      <c r="C55" s="1978">
        <v>2225</v>
      </c>
      <c r="E55" s="2011"/>
    </row>
    <row r="56" spans="1:5" ht="15.75">
      <c r="A56" s="1978">
        <v>2228</v>
      </c>
      <c r="B56" s="1966" t="s">
        <v>100</v>
      </c>
      <c r="C56" s="1978">
        <v>2228</v>
      </c>
      <c r="E56" s="2011"/>
    </row>
    <row r="57" spans="1:5" ht="15.75">
      <c r="A57" s="1978">
        <v>2239</v>
      </c>
      <c r="B57" s="1967" t="s">
        <v>101</v>
      </c>
      <c r="C57" s="1978">
        <v>2239</v>
      </c>
      <c r="E57" s="2011"/>
    </row>
    <row r="58" spans="1:5" ht="15.75">
      <c r="A58" s="1978">
        <v>2241</v>
      </c>
      <c r="B58" s="1970" t="s">
        <v>102</v>
      </c>
      <c r="C58" s="1978">
        <v>2241</v>
      </c>
      <c r="E58" s="2011"/>
    </row>
    <row r="59" spans="1:5" ht="15.75">
      <c r="A59" s="1978">
        <v>2242</v>
      </c>
      <c r="B59" s="1970" t="s">
        <v>103</v>
      </c>
      <c r="C59" s="1978">
        <v>2242</v>
      </c>
      <c r="E59" s="2011"/>
    </row>
    <row r="60" spans="1:5" ht="15.75">
      <c r="A60" s="1978">
        <v>2243</v>
      </c>
      <c r="B60" s="1970" t="s">
        <v>104</v>
      </c>
      <c r="C60" s="1978">
        <v>2243</v>
      </c>
      <c r="E60" s="2011"/>
    </row>
    <row r="61" spans="1:5" ht="15.75">
      <c r="A61" s="1978">
        <v>2244</v>
      </c>
      <c r="B61" s="1970" t="s">
        <v>105</v>
      </c>
      <c r="C61" s="1978">
        <v>2244</v>
      </c>
      <c r="E61" s="2011"/>
    </row>
    <row r="62" spans="1:5" ht="15.75">
      <c r="A62" s="1978">
        <v>2245</v>
      </c>
      <c r="B62" s="1971" t="s">
        <v>106</v>
      </c>
      <c r="C62" s="1978">
        <v>2245</v>
      </c>
      <c r="E62" s="2011"/>
    </row>
    <row r="63" spans="1:5" ht="15.75">
      <c r="A63" s="1978">
        <v>2246</v>
      </c>
      <c r="B63" s="1970" t="s">
        <v>107</v>
      </c>
      <c r="C63" s="1978">
        <v>2246</v>
      </c>
      <c r="E63" s="2011"/>
    </row>
    <row r="64" spans="1:5" ht="15.75">
      <c r="A64" s="1978">
        <v>2247</v>
      </c>
      <c r="B64" s="1970" t="s">
        <v>108</v>
      </c>
      <c r="C64" s="1978">
        <v>2247</v>
      </c>
      <c r="E64" s="2011"/>
    </row>
    <row r="65" spans="1:5" ht="15.75">
      <c r="A65" s="1978">
        <v>2248</v>
      </c>
      <c r="B65" s="1970" t="s">
        <v>109</v>
      </c>
      <c r="C65" s="1978">
        <v>2248</v>
      </c>
      <c r="E65" s="2011"/>
    </row>
    <row r="66" spans="1:5" ht="15.75">
      <c r="A66" s="1978">
        <v>2249</v>
      </c>
      <c r="B66" s="1970" t="s">
        <v>110</v>
      </c>
      <c r="C66" s="1978">
        <v>2249</v>
      </c>
      <c r="E66" s="2011"/>
    </row>
    <row r="67" spans="1:5" ht="15.75">
      <c r="A67" s="1978">
        <v>2258</v>
      </c>
      <c r="B67" s="1966" t="s">
        <v>111</v>
      </c>
      <c r="C67" s="1978">
        <v>2258</v>
      </c>
      <c r="E67" s="2011"/>
    </row>
    <row r="68" spans="1:5" ht="15.75">
      <c r="A68" s="1978">
        <v>2259</v>
      </c>
      <c r="B68" s="1969" t="s">
        <v>112</v>
      </c>
      <c r="C68" s="1978">
        <v>2259</v>
      </c>
      <c r="E68" s="2011"/>
    </row>
    <row r="69" spans="1:5" ht="15.75">
      <c r="A69" s="1978">
        <v>2261</v>
      </c>
      <c r="B69" s="1967" t="s">
        <v>113</v>
      </c>
      <c r="C69" s="1978">
        <v>2261</v>
      </c>
      <c r="E69" s="2011"/>
    </row>
    <row r="70" spans="1:5" ht="15.75">
      <c r="A70" s="1978">
        <v>2268</v>
      </c>
      <c r="B70" s="1966" t="s">
        <v>114</v>
      </c>
      <c r="C70" s="1978">
        <v>2268</v>
      </c>
      <c r="E70" s="2011"/>
    </row>
    <row r="71" spans="1:5" ht="15.75">
      <c r="A71" s="1978">
        <v>2279</v>
      </c>
      <c r="B71" s="1967" t="s">
        <v>115</v>
      </c>
      <c r="C71" s="1978">
        <v>2279</v>
      </c>
      <c r="E71" s="2011"/>
    </row>
    <row r="72" spans="1:5" ht="15.75">
      <c r="A72" s="1978">
        <v>2281</v>
      </c>
      <c r="B72" s="1969" t="s">
        <v>116</v>
      </c>
      <c r="C72" s="1978">
        <v>2281</v>
      </c>
      <c r="E72" s="2011"/>
    </row>
    <row r="73" spans="1:5" ht="15.75">
      <c r="A73" s="1978">
        <v>2282</v>
      </c>
      <c r="B73" s="1969" t="s">
        <v>117</v>
      </c>
      <c r="C73" s="1978">
        <v>2282</v>
      </c>
      <c r="E73" s="2011"/>
    </row>
    <row r="74" spans="1:5" ht="15.75">
      <c r="A74" s="1978">
        <v>2283</v>
      </c>
      <c r="B74" s="1969" t="s">
        <v>118</v>
      </c>
      <c r="C74" s="1978">
        <v>2283</v>
      </c>
      <c r="E74" s="2011"/>
    </row>
    <row r="75" spans="1:5" ht="15.75">
      <c r="A75" s="1978">
        <v>2284</v>
      </c>
      <c r="B75" s="1969" t="s">
        <v>119</v>
      </c>
      <c r="C75" s="1978">
        <v>2284</v>
      </c>
      <c r="E75" s="2011"/>
    </row>
    <row r="76" spans="1:5" ht="15.75">
      <c r="A76" s="1978">
        <v>2285</v>
      </c>
      <c r="B76" s="1969" t="s">
        <v>120</v>
      </c>
      <c r="C76" s="1978">
        <v>2285</v>
      </c>
      <c r="E76" s="2011"/>
    </row>
    <row r="77" spans="1:5" ht="15.75">
      <c r="A77" s="1978">
        <v>2288</v>
      </c>
      <c r="B77" s="1969" t="s">
        <v>121</v>
      </c>
      <c r="C77" s="1978">
        <v>2288</v>
      </c>
      <c r="E77" s="2011"/>
    </row>
    <row r="78" spans="1:5" ht="15.75">
      <c r="A78" s="1978">
        <v>2289</v>
      </c>
      <c r="B78" s="1969" t="s">
        <v>122</v>
      </c>
      <c r="C78" s="1978">
        <v>2289</v>
      </c>
      <c r="E78" s="2011"/>
    </row>
    <row r="79" spans="1:5" ht="15.75">
      <c r="A79" s="1978">
        <v>3301</v>
      </c>
      <c r="B79" s="1966" t="s">
        <v>123</v>
      </c>
      <c r="C79" s="1978">
        <v>3301</v>
      </c>
      <c r="E79" s="2011"/>
    </row>
    <row r="80" spans="1:5" ht="15.75">
      <c r="A80" s="1978">
        <v>3311</v>
      </c>
      <c r="B80" s="1966" t="s">
        <v>2184</v>
      </c>
      <c r="C80" s="1978">
        <v>3311</v>
      </c>
      <c r="E80" s="2011"/>
    </row>
    <row r="81" spans="1:5" ht="15.75">
      <c r="A81" s="1978">
        <v>3312</v>
      </c>
      <c r="B81" s="1967" t="s">
        <v>2185</v>
      </c>
      <c r="C81" s="1978">
        <v>3312</v>
      </c>
      <c r="E81" s="2011"/>
    </row>
    <row r="82" spans="1:5" ht="15.75">
      <c r="A82" s="1978">
        <v>3318</v>
      </c>
      <c r="B82" s="1969" t="s">
        <v>124</v>
      </c>
      <c r="C82" s="1978">
        <v>3318</v>
      </c>
      <c r="E82" s="2011"/>
    </row>
    <row r="83" spans="1:5" ht="15.75">
      <c r="A83" s="1978">
        <v>3321</v>
      </c>
      <c r="B83" s="1966" t="s">
        <v>2186</v>
      </c>
      <c r="C83" s="1978">
        <v>3321</v>
      </c>
      <c r="E83" s="2011"/>
    </row>
    <row r="84" spans="1:5" ht="15.75">
      <c r="A84" s="1978">
        <v>3322</v>
      </c>
      <c r="B84" s="1967" t="s">
        <v>2187</v>
      </c>
      <c r="C84" s="1978">
        <v>3322</v>
      </c>
      <c r="E84" s="2011"/>
    </row>
    <row r="85" spans="1:5" ht="15.75">
      <c r="A85" s="1978">
        <v>3323</v>
      </c>
      <c r="B85" s="1969" t="s">
        <v>2188</v>
      </c>
      <c r="C85" s="1978">
        <v>3323</v>
      </c>
      <c r="E85" s="2011"/>
    </row>
    <row r="86" spans="1:5" ht="15.75">
      <c r="A86" s="1978">
        <v>3324</v>
      </c>
      <c r="B86" s="1969" t="s">
        <v>125</v>
      </c>
      <c r="C86" s="1978">
        <v>3324</v>
      </c>
      <c r="E86" s="2011"/>
    </row>
    <row r="87" spans="1:5" ht="15.75">
      <c r="A87" s="1978">
        <v>3325</v>
      </c>
      <c r="B87" s="1967" t="s">
        <v>2189</v>
      </c>
      <c r="C87" s="1978">
        <v>3325</v>
      </c>
      <c r="E87" s="2011"/>
    </row>
    <row r="88" spans="1:5" ht="15.75">
      <c r="A88" s="1978">
        <v>3326</v>
      </c>
      <c r="B88" s="1966" t="s">
        <v>2190</v>
      </c>
      <c r="C88" s="1978">
        <v>3326</v>
      </c>
      <c r="E88" s="2011"/>
    </row>
    <row r="89" spans="1:5" ht="15.75">
      <c r="A89" s="1978">
        <v>3327</v>
      </c>
      <c r="B89" s="1966" t="s">
        <v>2191</v>
      </c>
      <c r="C89" s="1978">
        <v>3327</v>
      </c>
      <c r="E89" s="2011"/>
    </row>
    <row r="90" spans="1:5" ht="15.75">
      <c r="A90" s="1978">
        <v>3332</v>
      </c>
      <c r="B90" s="1966" t="s">
        <v>126</v>
      </c>
      <c r="C90" s="1978">
        <v>3332</v>
      </c>
      <c r="E90" s="2011"/>
    </row>
    <row r="91" spans="1:5" ht="15.75">
      <c r="A91" s="1978">
        <v>3333</v>
      </c>
      <c r="B91" s="1967" t="s">
        <v>127</v>
      </c>
      <c r="C91" s="1978">
        <v>3333</v>
      </c>
      <c r="E91" s="2011"/>
    </row>
    <row r="92" spans="1:5" ht="15.75">
      <c r="A92" s="1978">
        <v>3334</v>
      </c>
      <c r="B92" s="1967" t="s">
        <v>818</v>
      </c>
      <c r="C92" s="1978">
        <v>3334</v>
      </c>
      <c r="E92" s="2011"/>
    </row>
    <row r="93" spans="1:5" ht="15.75">
      <c r="A93" s="1978">
        <v>3336</v>
      </c>
      <c r="B93" s="1967" t="s">
        <v>819</v>
      </c>
      <c r="C93" s="1978">
        <v>3336</v>
      </c>
      <c r="E93" s="2011"/>
    </row>
    <row r="94" spans="1:5" ht="15.75">
      <c r="A94" s="1978">
        <v>3337</v>
      </c>
      <c r="B94" s="1966" t="s">
        <v>2192</v>
      </c>
      <c r="C94" s="1978">
        <v>3337</v>
      </c>
      <c r="E94" s="2011"/>
    </row>
    <row r="95" spans="1:5" ht="15.75">
      <c r="A95" s="1978">
        <v>3338</v>
      </c>
      <c r="B95" s="1966" t="s">
        <v>2193</v>
      </c>
      <c r="C95" s="1978">
        <v>3338</v>
      </c>
      <c r="E95" s="2011"/>
    </row>
    <row r="96" spans="1:5" ht="15.75">
      <c r="A96" s="1978">
        <v>3341</v>
      </c>
      <c r="B96" s="1967" t="s">
        <v>820</v>
      </c>
      <c r="C96" s="1978">
        <v>3341</v>
      </c>
      <c r="E96" s="2011"/>
    </row>
    <row r="97" spans="1:5" ht="15.75">
      <c r="A97" s="1978">
        <v>3349</v>
      </c>
      <c r="B97" s="1967" t="s">
        <v>128</v>
      </c>
      <c r="C97" s="1978">
        <v>3349</v>
      </c>
      <c r="E97" s="2011"/>
    </row>
    <row r="98" spans="1:5" ht="15.75">
      <c r="A98" s="1978">
        <v>3359</v>
      </c>
      <c r="B98" s="1967" t="s">
        <v>129</v>
      </c>
      <c r="C98" s="1978">
        <v>3359</v>
      </c>
      <c r="E98" s="2011"/>
    </row>
    <row r="99" spans="1:5" ht="15.75">
      <c r="A99" s="1978">
        <v>3369</v>
      </c>
      <c r="B99" s="1967" t="s">
        <v>130</v>
      </c>
      <c r="C99" s="1978">
        <v>3369</v>
      </c>
      <c r="E99" s="2011"/>
    </row>
    <row r="100" spans="1:5" ht="15.75">
      <c r="A100" s="1978">
        <v>3388</v>
      </c>
      <c r="B100" s="1966" t="s">
        <v>131</v>
      </c>
      <c r="C100" s="1978">
        <v>3388</v>
      </c>
      <c r="E100" s="2011"/>
    </row>
    <row r="101" spans="1:5" ht="15.75">
      <c r="A101" s="1978">
        <v>3389</v>
      </c>
      <c r="B101" s="1967" t="s">
        <v>132</v>
      </c>
      <c r="C101" s="1978">
        <v>3389</v>
      </c>
      <c r="E101" s="2011"/>
    </row>
    <row r="102" spans="1:5" ht="15.75">
      <c r="A102" s="1978">
        <v>4401</v>
      </c>
      <c r="B102" s="1966" t="s">
        <v>133</v>
      </c>
      <c r="C102" s="1978">
        <v>4401</v>
      </c>
      <c r="E102" s="2011"/>
    </row>
    <row r="103" spans="1:5" ht="15.75">
      <c r="A103" s="1978">
        <v>4412</v>
      </c>
      <c r="B103" s="1969" t="s">
        <v>134</v>
      </c>
      <c r="C103" s="1978">
        <v>4412</v>
      </c>
      <c r="E103" s="2011"/>
    </row>
    <row r="104" spans="1:5" ht="15.75">
      <c r="A104" s="1978">
        <v>4415</v>
      </c>
      <c r="B104" s="1967" t="s">
        <v>135</v>
      </c>
      <c r="C104" s="1978">
        <v>4415</v>
      </c>
      <c r="E104" s="2011"/>
    </row>
    <row r="105" spans="1:5" ht="15.75">
      <c r="A105" s="1978">
        <v>4418</v>
      </c>
      <c r="B105" s="1967" t="s">
        <v>136</v>
      </c>
      <c r="C105" s="1978">
        <v>4418</v>
      </c>
      <c r="E105" s="2011"/>
    </row>
    <row r="106" spans="1:5" ht="15.75">
      <c r="A106" s="1978">
        <v>4429</v>
      </c>
      <c r="B106" s="1966" t="s">
        <v>137</v>
      </c>
      <c r="C106" s="1978">
        <v>4429</v>
      </c>
      <c r="E106" s="2011"/>
    </row>
    <row r="107" spans="1:5" ht="15.75">
      <c r="A107" s="1978">
        <v>4431</v>
      </c>
      <c r="B107" s="1967" t="s">
        <v>2194</v>
      </c>
      <c r="C107" s="1978">
        <v>4431</v>
      </c>
      <c r="E107" s="2011"/>
    </row>
    <row r="108" spans="1:5" ht="15.75">
      <c r="A108" s="1978">
        <v>4433</v>
      </c>
      <c r="B108" s="1967" t="s">
        <v>138</v>
      </c>
      <c r="C108" s="1978">
        <v>4433</v>
      </c>
      <c r="E108" s="2011"/>
    </row>
    <row r="109" spans="1:5" ht="15.75">
      <c r="A109" s="1978">
        <v>4436</v>
      </c>
      <c r="B109" s="1967" t="s">
        <v>139</v>
      </c>
      <c r="C109" s="1978">
        <v>4436</v>
      </c>
      <c r="E109" s="2011"/>
    </row>
    <row r="110" spans="1:5" ht="15.75">
      <c r="A110" s="1978">
        <v>4437</v>
      </c>
      <c r="B110" s="1968" t="s">
        <v>140</v>
      </c>
      <c r="C110" s="1978">
        <v>4437</v>
      </c>
      <c r="E110" s="2011"/>
    </row>
    <row r="111" spans="1:5" ht="15.75">
      <c r="A111" s="1978">
        <v>4450</v>
      </c>
      <c r="B111" s="1967" t="s">
        <v>141</v>
      </c>
      <c r="C111" s="1978">
        <v>4450</v>
      </c>
      <c r="E111" s="2011"/>
    </row>
    <row r="112" spans="1:5" ht="15.75">
      <c r="A112" s="1978">
        <v>4451</v>
      </c>
      <c r="B112" s="1972" t="s">
        <v>142</v>
      </c>
      <c r="C112" s="1978">
        <v>4451</v>
      </c>
      <c r="E112" s="2011"/>
    </row>
    <row r="113" spans="1:5" ht="15.75">
      <c r="A113" s="1978">
        <v>4452</v>
      </c>
      <c r="B113" s="1972" t="s">
        <v>143</v>
      </c>
      <c r="C113" s="1978">
        <v>4452</v>
      </c>
      <c r="E113" s="2011"/>
    </row>
    <row r="114" spans="1:5" ht="15.75">
      <c r="A114" s="1978">
        <v>4453</v>
      </c>
      <c r="B114" s="1972" t="s">
        <v>144</v>
      </c>
      <c r="C114" s="1978">
        <v>4453</v>
      </c>
      <c r="E114" s="2011"/>
    </row>
    <row r="115" spans="1:5" ht="15.75">
      <c r="A115" s="1978">
        <v>4454</v>
      </c>
      <c r="B115" s="1973" t="s">
        <v>145</v>
      </c>
      <c r="C115" s="1978">
        <v>4454</v>
      </c>
      <c r="E115" s="2011"/>
    </row>
    <row r="116" spans="1:5" ht="15.75">
      <c r="A116" s="1978">
        <v>4455</v>
      </c>
      <c r="B116" s="1973" t="s">
        <v>2195</v>
      </c>
      <c r="C116" s="1978">
        <v>4455</v>
      </c>
      <c r="E116" s="2011"/>
    </row>
    <row r="117" spans="1:5" ht="15.75">
      <c r="A117" s="1978">
        <v>4456</v>
      </c>
      <c r="B117" s="1972" t="s">
        <v>146</v>
      </c>
      <c r="C117" s="1978">
        <v>4456</v>
      </c>
      <c r="E117" s="2011"/>
    </row>
    <row r="118" spans="1:5" ht="15.75">
      <c r="A118" s="1978">
        <v>4457</v>
      </c>
      <c r="B118" s="1974" t="s">
        <v>2196</v>
      </c>
      <c r="C118" s="1978">
        <v>4457</v>
      </c>
      <c r="E118" s="2011"/>
    </row>
    <row r="119" spans="1:5" ht="15.75">
      <c r="A119" s="1978">
        <v>4458</v>
      </c>
      <c r="B119" s="1974" t="s">
        <v>2197</v>
      </c>
      <c r="C119" s="1978">
        <v>4458</v>
      </c>
      <c r="E119" s="2011"/>
    </row>
    <row r="120" spans="1:5" ht="15.75">
      <c r="A120" s="1978">
        <v>4459</v>
      </c>
      <c r="B120" s="1974" t="s">
        <v>1765</v>
      </c>
      <c r="C120" s="1978">
        <v>4459</v>
      </c>
      <c r="E120" s="2011"/>
    </row>
    <row r="121" spans="1:5" ht="15.75">
      <c r="A121" s="1978">
        <v>4465</v>
      </c>
      <c r="B121" s="1964" t="s">
        <v>147</v>
      </c>
      <c r="C121" s="1978">
        <v>4465</v>
      </c>
      <c r="E121" s="2011"/>
    </row>
    <row r="122" spans="1:5" ht="15.75">
      <c r="A122" s="1978">
        <v>4467</v>
      </c>
      <c r="B122" s="1965" t="s">
        <v>148</v>
      </c>
      <c r="C122" s="1978">
        <v>4467</v>
      </c>
      <c r="E122" s="2011"/>
    </row>
    <row r="123" spans="1:5" ht="15.75">
      <c r="A123" s="1978">
        <v>4468</v>
      </c>
      <c r="B123" s="1966" t="s">
        <v>149</v>
      </c>
      <c r="C123" s="1978">
        <v>4468</v>
      </c>
      <c r="E123" s="2011"/>
    </row>
    <row r="124" spans="1:5" ht="15.75">
      <c r="A124" s="1978">
        <v>4469</v>
      </c>
      <c r="B124" s="1967" t="s">
        <v>150</v>
      </c>
      <c r="C124" s="1978">
        <v>4469</v>
      </c>
      <c r="E124" s="2011"/>
    </row>
    <row r="125" spans="1:5" ht="15.75">
      <c r="A125" s="1978">
        <v>5501</v>
      </c>
      <c r="B125" s="1966" t="s">
        <v>151</v>
      </c>
      <c r="C125" s="1978">
        <v>5501</v>
      </c>
      <c r="E125" s="2011"/>
    </row>
    <row r="126" spans="1:5" ht="15.75">
      <c r="A126" s="1978">
        <v>5511</v>
      </c>
      <c r="B126" s="1971" t="s">
        <v>152</v>
      </c>
      <c r="C126" s="1978">
        <v>5511</v>
      </c>
      <c r="E126" s="2011"/>
    </row>
    <row r="127" spans="1:5" ht="15.75">
      <c r="A127" s="1978">
        <v>5512</v>
      </c>
      <c r="B127" s="1966" t="s">
        <v>153</v>
      </c>
      <c r="C127" s="1978">
        <v>5512</v>
      </c>
      <c r="E127" s="2011"/>
    </row>
    <row r="128" spans="1:5" ht="15.75">
      <c r="A128" s="1978">
        <v>5513</v>
      </c>
      <c r="B128" s="1974" t="s">
        <v>855</v>
      </c>
      <c r="C128" s="1978">
        <v>5513</v>
      </c>
      <c r="E128" s="2011"/>
    </row>
    <row r="129" spans="1:5" ht="15.75">
      <c r="A129" s="1978">
        <v>5514</v>
      </c>
      <c r="B129" s="1974" t="s">
        <v>856</v>
      </c>
      <c r="C129" s="1978">
        <v>5514</v>
      </c>
      <c r="E129" s="2011"/>
    </row>
    <row r="130" spans="1:5" ht="15.75">
      <c r="A130" s="1978">
        <v>5515</v>
      </c>
      <c r="B130" s="1974" t="s">
        <v>857</v>
      </c>
      <c r="C130" s="1978">
        <v>5515</v>
      </c>
      <c r="E130" s="2011"/>
    </row>
    <row r="131" spans="1:5" ht="15.75">
      <c r="A131" s="1978">
        <v>5516</v>
      </c>
      <c r="B131" s="1974" t="s">
        <v>858</v>
      </c>
      <c r="C131" s="1978">
        <v>5516</v>
      </c>
      <c r="E131" s="2011"/>
    </row>
    <row r="132" spans="1:5" ht="15.75">
      <c r="A132" s="1978">
        <v>5517</v>
      </c>
      <c r="B132" s="1974" t="s">
        <v>859</v>
      </c>
      <c r="C132" s="1978">
        <v>5517</v>
      </c>
      <c r="E132" s="2011"/>
    </row>
    <row r="133" spans="1:5" ht="15.75">
      <c r="A133" s="1978">
        <v>5518</v>
      </c>
      <c r="B133" s="1966" t="s">
        <v>860</v>
      </c>
      <c r="C133" s="1978">
        <v>5518</v>
      </c>
      <c r="E133" s="2011"/>
    </row>
    <row r="134" spans="1:5" ht="15.75">
      <c r="A134" s="1978">
        <v>5519</v>
      </c>
      <c r="B134" s="1966" t="s">
        <v>861</v>
      </c>
      <c r="C134" s="1978">
        <v>5519</v>
      </c>
      <c r="E134" s="2011"/>
    </row>
    <row r="135" spans="1:5" ht="15.75">
      <c r="A135" s="1978">
        <v>5521</v>
      </c>
      <c r="B135" s="1966" t="s">
        <v>862</v>
      </c>
      <c r="C135" s="1978">
        <v>5521</v>
      </c>
      <c r="E135" s="2011"/>
    </row>
    <row r="136" spans="1:5" ht="15.75">
      <c r="A136" s="1978">
        <v>5522</v>
      </c>
      <c r="B136" s="1975" t="s">
        <v>863</v>
      </c>
      <c r="C136" s="1978">
        <v>5522</v>
      </c>
      <c r="E136" s="2011"/>
    </row>
    <row r="137" spans="1:5" ht="15.75">
      <c r="A137" s="1978">
        <v>5524</v>
      </c>
      <c r="B137" s="1964" t="s">
        <v>864</v>
      </c>
      <c r="C137" s="1978">
        <v>5524</v>
      </c>
      <c r="E137" s="2011"/>
    </row>
    <row r="138" spans="1:5" ht="15.75">
      <c r="A138" s="1978">
        <v>5525</v>
      </c>
      <c r="B138" s="1971" t="s">
        <v>865</v>
      </c>
      <c r="C138" s="1978">
        <v>5525</v>
      </c>
      <c r="E138" s="2011"/>
    </row>
    <row r="139" spans="1:5" ht="15.75">
      <c r="A139" s="1978">
        <v>5526</v>
      </c>
      <c r="B139" s="1968" t="s">
        <v>866</v>
      </c>
      <c r="C139" s="1978">
        <v>5526</v>
      </c>
      <c r="E139" s="2011"/>
    </row>
    <row r="140" spans="1:5" ht="15.75">
      <c r="A140" s="1978">
        <v>5527</v>
      </c>
      <c r="B140" s="1968" t="s">
        <v>867</v>
      </c>
      <c r="C140" s="1978">
        <v>5527</v>
      </c>
      <c r="E140" s="2011"/>
    </row>
    <row r="141" spans="1:5" ht="15.75">
      <c r="A141" s="1978">
        <v>5528</v>
      </c>
      <c r="B141" s="1968" t="s">
        <v>868</v>
      </c>
      <c r="C141" s="1978">
        <v>5528</v>
      </c>
      <c r="E141" s="2011"/>
    </row>
    <row r="142" spans="1:5" ht="15.75">
      <c r="A142" s="1978">
        <v>5529</v>
      </c>
      <c r="B142" s="1968" t="s">
        <v>869</v>
      </c>
      <c r="C142" s="1978">
        <v>5529</v>
      </c>
      <c r="E142" s="2011"/>
    </row>
    <row r="143" spans="1:5" ht="15.75">
      <c r="A143" s="1978">
        <v>5530</v>
      </c>
      <c r="B143" s="1968" t="s">
        <v>870</v>
      </c>
      <c r="C143" s="1978">
        <v>5530</v>
      </c>
      <c r="E143" s="2011"/>
    </row>
    <row r="144" spans="1:5" ht="15.75">
      <c r="A144" s="1978">
        <v>5531</v>
      </c>
      <c r="B144" s="1971" t="s">
        <v>871</v>
      </c>
      <c r="C144" s="1978">
        <v>5531</v>
      </c>
      <c r="E144" s="2011"/>
    </row>
    <row r="145" spans="1:5" ht="15.75">
      <c r="A145" s="1978">
        <v>5532</v>
      </c>
      <c r="B145" s="1975" t="s">
        <v>872</v>
      </c>
      <c r="C145" s="1978">
        <v>5532</v>
      </c>
      <c r="E145" s="2011"/>
    </row>
    <row r="146" spans="1:5" ht="15.75">
      <c r="A146" s="1978">
        <v>5533</v>
      </c>
      <c r="B146" s="1975" t="s">
        <v>873</v>
      </c>
      <c r="C146" s="1978">
        <v>5533</v>
      </c>
      <c r="E146" s="2011"/>
    </row>
    <row r="147" spans="1:5" ht="15.75">
      <c r="A147" s="1979">
        <v>5534</v>
      </c>
      <c r="B147" s="1975" t="s">
        <v>874</v>
      </c>
      <c r="C147" s="1979">
        <v>5534</v>
      </c>
      <c r="E147" s="2011"/>
    </row>
    <row r="148" spans="1:5" ht="15.75">
      <c r="A148" s="1979">
        <v>5535</v>
      </c>
      <c r="B148" s="1975" t="s">
        <v>875</v>
      </c>
      <c r="C148" s="1979">
        <v>5535</v>
      </c>
      <c r="E148" s="2011"/>
    </row>
    <row r="149" spans="1:5" ht="15.75">
      <c r="A149" s="1978">
        <v>5538</v>
      </c>
      <c r="B149" s="1971" t="s">
        <v>876</v>
      </c>
      <c r="C149" s="1978">
        <v>5538</v>
      </c>
      <c r="E149" s="2011"/>
    </row>
    <row r="150" spans="1:5" ht="15.75">
      <c r="A150" s="1978">
        <v>5540</v>
      </c>
      <c r="B150" s="1975" t="s">
        <v>877</v>
      </c>
      <c r="C150" s="1978">
        <v>5540</v>
      </c>
      <c r="E150" s="2011"/>
    </row>
    <row r="151" spans="1:5" ht="15.75">
      <c r="A151" s="1978">
        <v>5541</v>
      </c>
      <c r="B151" s="1975" t="s">
        <v>878</v>
      </c>
      <c r="C151" s="1978">
        <v>5541</v>
      </c>
      <c r="E151" s="2011"/>
    </row>
    <row r="152" spans="1:5" ht="15.75">
      <c r="A152" s="1978">
        <v>5545</v>
      </c>
      <c r="B152" s="1975" t="s">
        <v>879</v>
      </c>
      <c r="C152" s="1978">
        <v>5545</v>
      </c>
      <c r="E152" s="2011"/>
    </row>
    <row r="153" spans="1:5" ht="15.75">
      <c r="A153" s="1978">
        <v>5546</v>
      </c>
      <c r="B153" s="1975" t="s">
        <v>880</v>
      </c>
      <c r="C153" s="1978">
        <v>5546</v>
      </c>
      <c r="E153" s="2011"/>
    </row>
    <row r="154" spans="1:5" ht="15.75">
      <c r="A154" s="1978">
        <v>5547</v>
      </c>
      <c r="B154" s="1975" t="s">
        <v>881</v>
      </c>
      <c r="C154" s="1978">
        <v>5547</v>
      </c>
      <c r="E154" s="2011"/>
    </row>
    <row r="155" spans="1:5" ht="15.75">
      <c r="A155" s="1978">
        <v>5548</v>
      </c>
      <c r="B155" s="1975" t="s">
        <v>882</v>
      </c>
      <c r="C155" s="1978">
        <v>5548</v>
      </c>
      <c r="E155" s="2011"/>
    </row>
    <row r="156" spans="1:5" ht="15.75">
      <c r="A156" s="1978">
        <v>5550</v>
      </c>
      <c r="B156" s="1975" t="s">
        <v>883</v>
      </c>
      <c r="C156" s="1978">
        <v>5550</v>
      </c>
      <c r="E156" s="2011"/>
    </row>
    <row r="157" spans="1:5" ht="15.75">
      <c r="A157" s="1978">
        <v>5551</v>
      </c>
      <c r="B157" s="1975" t="s">
        <v>884</v>
      </c>
      <c r="C157" s="1978">
        <v>5551</v>
      </c>
      <c r="E157" s="2011"/>
    </row>
    <row r="158" spans="1:5" ht="15.75">
      <c r="A158" s="1978">
        <v>5553</v>
      </c>
      <c r="B158" s="1975" t="s">
        <v>885</v>
      </c>
      <c r="C158" s="1978">
        <v>5553</v>
      </c>
      <c r="E158" s="2011"/>
    </row>
    <row r="159" spans="1:5" ht="15.75">
      <c r="A159" s="1978">
        <v>5554</v>
      </c>
      <c r="B159" s="1971" t="s">
        <v>886</v>
      </c>
      <c r="C159" s="1978">
        <v>5554</v>
      </c>
      <c r="E159" s="2011"/>
    </row>
    <row r="160" spans="1:5" ht="15.75">
      <c r="A160" s="1978">
        <v>5556</v>
      </c>
      <c r="B160" s="1967" t="s">
        <v>887</v>
      </c>
      <c r="C160" s="1978">
        <v>5556</v>
      </c>
      <c r="E160" s="2011"/>
    </row>
    <row r="161" spans="1:5" ht="15.75">
      <c r="A161" s="1978">
        <v>5561</v>
      </c>
      <c r="B161" s="1976" t="s">
        <v>888</v>
      </c>
      <c r="C161" s="1978">
        <v>5561</v>
      </c>
      <c r="E161" s="2011"/>
    </row>
    <row r="162" spans="1:5" ht="15.75">
      <c r="A162" s="1978">
        <v>5562</v>
      </c>
      <c r="B162" s="1976" t="s">
        <v>889</v>
      </c>
      <c r="C162" s="1978">
        <v>5562</v>
      </c>
      <c r="E162" s="2011"/>
    </row>
    <row r="163" spans="1:5" ht="15.75">
      <c r="A163" s="1978">
        <v>5588</v>
      </c>
      <c r="B163" s="1966" t="s">
        <v>890</v>
      </c>
      <c r="C163" s="1978">
        <v>5588</v>
      </c>
      <c r="E163" s="2011"/>
    </row>
    <row r="164" spans="1:5" ht="15.75">
      <c r="A164" s="1978">
        <v>5589</v>
      </c>
      <c r="B164" s="1966" t="s">
        <v>891</v>
      </c>
      <c r="C164" s="1978">
        <v>5589</v>
      </c>
      <c r="E164" s="2011"/>
    </row>
    <row r="165" spans="1:5" ht="15.75">
      <c r="A165" s="1978">
        <v>6601</v>
      </c>
      <c r="B165" s="1966" t="s">
        <v>892</v>
      </c>
      <c r="C165" s="1978">
        <v>6601</v>
      </c>
      <c r="E165" s="2011"/>
    </row>
    <row r="166" spans="1:5" ht="15.75">
      <c r="A166" s="1978">
        <v>6602</v>
      </c>
      <c r="B166" s="1967" t="s">
        <v>893</v>
      </c>
      <c r="C166" s="1978">
        <v>6602</v>
      </c>
      <c r="E166" s="2011"/>
    </row>
    <row r="167" spans="1:5" ht="15.75">
      <c r="A167" s="1978">
        <v>6603</v>
      </c>
      <c r="B167" s="1967" t="s">
        <v>894</v>
      </c>
      <c r="C167" s="1978">
        <v>6603</v>
      </c>
      <c r="E167" s="2011"/>
    </row>
    <row r="168" spans="1:5" ht="15.75">
      <c r="A168" s="1978">
        <v>6604</v>
      </c>
      <c r="B168" s="1967" t="s">
        <v>895</v>
      </c>
      <c r="C168" s="1978">
        <v>6604</v>
      </c>
      <c r="E168" s="2011"/>
    </row>
    <row r="169" spans="1:5" ht="15.75">
      <c r="A169" s="1978">
        <v>6605</v>
      </c>
      <c r="B169" s="1967" t="s">
        <v>896</v>
      </c>
      <c r="C169" s="1978">
        <v>6605</v>
      </c>
      <c r="E169" s="2011"/>
    </row>
    <row r="170" spans="1:5" ht="15.75">
      <c r="A170" s="1979">
        <v>6606</v>
      </c>
      <c r="B170" s="1969" t="s">
        <v>897</v>
      </c>
      <c r="C170" s="1979">
        <v>6606</v>
      </c>
      <c r="E170" s="2011"/>
    </row>
    <row r="171" spans="1:5" ht="15.75">
      <c r="A171" s="1978">
        <v>6618</v>
      </c>
      <c r="B171" s="1966" t="s">
        <v>898</v>
      </c>
      <c r="C171" s="1978">
        <v>6618</v>
      </c>
      <c r="E171" s="2011"/>
    </row>
    <row r="172" spans="1:5" ht="15.75">
      <c r="A172" s="1978">
        <v>6619</v>
      </c>
      <c r="B172" s="1967" t="s">
        <v>899</v>
      </c>
      <c r="C172" s="1978">
        <v>6619</v>
      </c>
      <c r="E172" s="2011"/>
    </row>
    <row r="173" spans="1:5" ht="15.75">
      <c r="A173" s="1978">
        <v>6621</v>
      </c>
      <c r="B173" s="1966" t="s">
        <v>900</v>
      </c>
      <c r="C173" s="1978">
        <v>6621</v>
      </c>
      <c r="E173" s="2011"/>
    </row>
    <row r="174" spans="1:5" ht="15.75">
      <c r="A174" s="1978">
        <v>6622</v>
      </c>
      <c r="B174" s="1967" t="s">
        <v>901</v>
      </c>
      <c r="C174" s="1978">
        <v>6622</v>
      </c>
      <c r="E174" s="2011"/>
    </row>
    <row r="175" spans="1:5" ht="15.75">
      <c r="A175" s="1978">
        <v>6623</v>
      </c>
      <c r="B175" s="1967" t="s">
        <v>902</v>
      </c>
      <c r="C175" s="1978">
        <v>6623</v>
      </c>
      <c r="E175" s="2011"/>
    </row>
    <row r="176" spans="1:5" ht="15.75">
      <c r="A176" s="1978">
        <v>6624</v>
      </c>
      <c r="B176" s="1967" t="s">
        <v>903</v>
      </c>
      <c r="C176" s="1978">
        <v>6624</v>
      </c>
      <c r="E176" s="2011"/>
    </row>
    <row r="177" spans="1:5" ht="15.75">
      <c r="A177" s="1978">
        <v>6625</v>
      </c>
      <c r="B177" s="1968" t="s">
        <v>904</v>
      </c>
      <c r="C177" s="1978">
        <v>6625</v>
      </c>
      <c r="E177" s="2011"/>
    </row>
    <row r="178" spans="1:5" ht="15.75">
      <c r="A178" s="1978">
        <v>6626</v>
      </c>
      <c r="B178" s="1968" t="s">
        <v>185</v>
      </c>
      <c r="C178" s="1978">
        <v>6626</v>
      </c>
      <c r="E178" s="2011"/>
    </row>
    <row r="179" spans="1:5" ht="15.75">
      <c r="A179" s="1978">
        <v>6627</v>
      </c>
      <c r="B179" s="1968" t="s">
        <v>186</v>
      </c>
      <c r="C179" s="1978">
        <v>6627</v>
      </c>
      <c r="E179" s="2011"/>
    </row>
    <row r="180" spans="1:5" ht="15.75">
      <c r="A180" s="1978">
        <v>6628</v>
      </c>
      <c r="B180" s="1974" t="s">
        <v>187</v>
      </c>
      <c r="C180" s="1978">
        <v>6628</v>
      </c>
      <c r="E180" s="2011"/>
    </row>
    <row r="181" spans="1:5" ht="15.75">
      <c r="A181" s="1978">
        <v>6629</v>
      </c>
      <c r="B181" s="1976" t="s">
        <v>188</v>
      </c>
      <c r="C181" s="1978">
        <v>6629</v>
      </c>
      <c r="E181" s="2011"/>
    </row>
    <row r="182" spans="1:5" ht="15.75">
      <c r="A182" s="1980">
        <v>7701</v>
      </c>
      <c r="B182" s="1966" t="s">
        <v>189</v>
      </c>
      <c r="C182" s="1980">
        <v>7701</v>
      </c>
      <c r="E182" s="2011"/>
    </row>
    <row r="183" spans="1:5" ht="15.75">
      <c r="A183" s="1978">
        <v>7708</v>
      </c>
      <c r="B183" s="1966" t="s">
        <v>190</v>
      </c>
      <c r="C183" s="1978">
        <v>7708</v>
      </c>
      <c r="E183" s="2011"/>
    </row>
    <row r="184" spans="1:5" ht="15.75">
      <c r="A184" s="1978">
        <v>7711</v>
      </c>
      <c r="B184" s="1969" t="s">
        <v>191</v>
      </c>
      <c r="C184" s="1978">
        <v>7711</v>
      </c>
      <c r="E184" s="2011"/>
    </row>
    <row r="185" spans="1:5" ht="15.75">
      <c r="A185" s="1978">
        <v>7712</v>
      </c>
      <c r="B185" s="1966" t="s">
        <v>192</v>
      </c>
      <c r="C185" s="1978">
        <v>7712</v>
      </c>
      <c r="E185" s="2011"/>
    </row>
    <row r="186" spans="1:5" ht="15.75">
      <c r="A186" s="1978">
        <v>7713</v>
      </c>
      <c r="B186" s="1977" t="s">
        <v>193</v>
      </c>
      <c r="C186" s="1978">
        <v>7713</v>
      </c>
      <c r="E186" s="2011"/>
    </row>
    <row r="187" spans="1:5" ht="15.75">
      <c r="A187" s="1978">
        <v>7714</v>
      </c>
      <c r="B187" s="1965" t="s">
        <v>194</v>
      </c>
      <c r="C187" s="1978">
        <v>7714</v>
      </c>
      <c r="E187" s="2011"/>
    </row>
    <row r="188" spans="1:5" ht="15.75">
      <c r="A188" s="1978">
        <v>7718</v>
      </c>
      <c r="B188" s="1966" t="s">
        <v>195</v>
      </c>
      <c r="C188" s="1978">
        <v>7718</v>
      </c>
      <c r="E188" s="2011"/>
    </row>
    <row r="189" spans="1:5" ht="15.75">
      <c r="A189" s="1978">
        <v>7719</v>
      </c>
      <c r="B189" s="1967" t="s">
        <v>196</v>
      </c>
      <c r="C189" s="1978">
        <v>7719</v>
      </c>
      <c r="E189" s="2011"/>
    </row>
    <row r="190" spans="1:5" ht="15.75">
      <c r="A190" s="1978">
        <v>7731</v>
      </c>
      <c r="B190" s="1966" t="s">
        <v>197</v>
      </c>
      <c r="C190" s="1978">
        <v>7731</v>
      </c>
      <c r="E190" s="2011"/>
    </row>
    <row r="191" spans="1:5" ht="15.75">
      <c r="A191" s="1978">
        <v>7732</v>
      </c>
      <c r="B191" s="1967" t="s">
        <v>198</v>
      </c>
      <c r="C191" s="1978">
        <v>7732</v>
      </c>
      <c r="E191" s="2011"/>
    </row>
    <row r="192" spans="1:5" ht="15.75">
      <c r="A192" s="1978">
        <v>7733</v>
      </c>
      <c r="B192" s="1967" t="s">
        <v>199</v>
      </c>
      <c r="C192" s="1978">
        <v>7733</v>
      </c>
      <c r="E192" s="2011"/>
    </row>
    <row r="193" spans="1:5" ht="15.75">
      <c r="A193" s="1978">
        <v>7735</v>
      </c>
      <c r="B193" s="1967" t="s">
        <v>200</v>
      </c>
      <c r="C193" s="1978">
        <v>7735</v>
      </c>
      <c r="E193" s="2011"/>
    </row>
    <row r="194" spans="1:5" ht="15.75">
      <c r="A194" s="1978">
        <v>7736</v>
      </c>
      <c r="B194" s="1966" t="s">
        <v>201</v>
      </c>
      <c r="C194" s="1978">
        <v>7736</v>
      </c>
      <c r="E194" s="2011"/>
    </row>
    <row r="195" spans="1:5" ht="15.75">
      <c r="A195" s="1978">
        <v>7737</v>
      </c>
      <c r="B195" s="1967" t="s">
        <v>202</v>
      </c>
      <c r="C195" s="1978">
        <v>7737</v>
      </c>
      <c r="E195" s="2011"/>
    </row>
    <row r="196" spans="1:5" ht="15.75">
      <c r="A196" s="1978">
        <v>7738</v>
      </c>
      <c r="B196" s="1967" t="s">
        <v>203</v>
      </c>
      <c r="C196" s="1978">
        <v>7738</v>
      </c>
      <c r="E196" s="2011"/>
    </row>
    <row r="197" spans="1:5" ht="15.75">
      <c r="A197" s="1978">
        <v>7739</v>
      </c>
      <c r="B197" s="1971" t="s">
        <v>204</v>
      </c>
      <c r="C197" s="1978">
        <v>7739</v>
      </c>
      <c r="E197" s="2011"/>
    </row>
    <row r="198" spans="1:5" ht="15.75">
      <c r="A198" s="1978">
        <v>7740</v>
      </c>
      <c r="B198" s="1971" t="s">
        <v>205</v>
      </c>
      <c r="C198" s="1978">
        <v>7740</v>
      </c>
      <c r="E198" s="2011"/>
    </row>
    <row r="199" spans="1:5" ht="15.75">
      <c r="A199" s="1978">
        <v>7741</v>
      </c>
      <c r="B199" s="1967" t="s">
        <v>206</v>
      </c>
      <c r="C199" s="1978">
        <v>7741</v>
      </c>
      <c r="E199" s="2011"/>
    </row>
    <row r="200" spans="1:5" ht="15.75">
      <c r="A200" s="1978">
        <v>7742</v>
      </c>
      <c r="B200" s="1967" t="s">
        <v>207</v>
      </c>
      <c r="C200" s="1978">
        <v>7742</v>
      </c>
      <c r="E200" s="2011"/>
    </row>
    <row r="201" spans="1:5" ht="15.75">
      <c r="A201" s="1978">
        <v>7743</v>
      </c>
      <c r="B201" s="1967" t="s">
        <v>208</v>
      </c>
      <c r="C201" s="1978">
        <v>7743</v>
      </c>
      <c r="E201" s="2011"/>
    </row>
    <row r="202" spans="1:5" ht="15.75">
      <c r="A202" s="1978">
        <v>7744</v>
      </c>
      <c r="B202" s="1976" t="s">
        <v>209</v>
      </c>
      <c r="C202" s="1978">
        <v>7744</v>
      </c>
      <c r="E202" s="2011"/>
    </row>
    <row r="203" spans="1:5" ht="15.75">
      <c r="A203" s="1978">
        <v>7745</v>
      </c>
      <c r="B203" s="1967" t="s">
        <v>210</v>
      </c>
      <c r="C203" s="1978">
        <v>7745</v>
      </c>
      <c r="E203" s="2011"/>
    </row>
    <row r="204" spans="1:5" ht="15.75">
      <c r="A204" s="1978">
        <v>7746</v>
      </c>
      <c r="B204" s="1967" t="s">
        <v>211</v>
      </c>
      <c r="C204" s="1978">
        <v>7746</v>
      </c>
      <c r="E204" s="2011"/>
    </row>
    <row r="205" spans="1:5" ht="15.75">
      <c r="A205" s="1978">
        <v>7747</v>
      </c>
      <c r="B205" s="1966" t="s">
        <v>212</v>
      </c>
      <c r="C205" s="1978">
        <v>7747</v>
      </c>
      <c r="E205" s="2011"/>
    </row>
    <row r="206" spans="1:5" ht="15.75">
      <c r="A206" s="1978">
        <v>7748</v>
      </c>
      <c r="B206" s="1969" t="s">
        <v>213</v>
      </c>
      <c r="C206" s="1978">
        <v>7748</v>
      </c>
      <c r="E206" s="2011"/>
    </row>
    <row r="207" spans="1:5" ht="15.75">
      <c r="A207" s="1978">
        <v>7751</v>
      </c>
      <c r="B207" s="1967" t="s">
        <v>214</v>
      </c>
      <c r="C207" s="1978">
        <v>7751</v>
      </c>
      <c r="E207" s="2011"/>
    </row>
    <row r="208" spans="1:5" ht="15.75">
      <c r="A208" s="1978">
        <v>7752</v>
      </c>
      <c r="B208" s="1967" t="s">
        <v>215</v>
      </c>
      <c r="C208" s="1978">
        <v>7752</v>
      </c>
      <c r="E208" s="2011"/>
    </row>
    <row r="209" spans="1:5" ht="15.75">
      <c r="A209" s="1978">
        <v>7755</v>
      </c>
      <c r="B209" s="1968" t="s">
        <v>216</v>
      </c>
      <c r="C209" s="1978">
        <v>7755</v>
      </c>
      <c r="E209" s="2011"/>
    </row>
    <row r="210" spans="1:5" ht="15.75">
      <c r="A210" s="1978">
        <v>7758</v>
      </c>
      <c r="B210" s="1966" t="s">
        <v>217</v>
      </c>
      <c r="C210" s="1978">
        <v>7758</v>
      </c>
      <c r="E210" s="2011"/>
    </row>
    <row r="211" spans="1:5" ht="15.75">
      <c r="A211" s="1978">
        <v>7759</v>
      </c>
      <c r="B211" s="1967" t="s">
        <v>218</v>
      </c>
      <c r="C211" s="1978">
        <v>7759</v>
      </c>
      <c r="E211" s="2011"/>
    </row>
    <row r="212" spans="1:5" ht="15.75">
      <c r="A212" s="1978">
        <v>7761</v>
      </c>
      <c r="B212" s="1966" t="s">
        <v>219</v>
      </c>
      <c r="C212" s="1978">
        <v>7761</v>
      </c>
      <c r="E212" s="2011"/>
    </row>
    <row r="213" spans="1:5" ht="15.75">
      <c r="A213" s="1978">
        <v>7762</v>
      </c>
      <c r="B213" s="1966" t="s">
        <v>220</v>
      </c>
      <c r="C213" s="1978">
        <v>7762</v>
      </c>
      <c r="E213" s="2011"/>
    </row>
    <row r="214" spans="1:5" ht="15.75">
      <c r="A214" s="1978">
        <v>7768</v>
      </c>
      <c r="B214" s="1966" t="s">
        <v>221</v>
      </c>
      <c r="C214" s="1978">
        <v>7768</v>
      </c>
      <c r="E214" s="2011"/>
    </row>
    <row r="215" spans="1:5" ht="15.75">
      <c r="A215" s="1978">
        <v>8801</v>
      </c>
      <c r="B215" s="1969" t="s">
        <v>222</v>
      </c>
      <c r="C215" s="1978">
        <v>8801</v>
      </c>
      <c r="E215" s="2011"/>
    </row>
    <row r="216" spans="1:5" ht="15.75">
      <c r="A216" s="1978">
        <v>8802</v>
      </c>
      <c r="B216" s="1966" t="s">
        <v>223</v>
      </c>
      <c r="C216" s="1978">
        <v>8802</v>
      </c>
      <c r="E216" s="2011"/>
    </row>
    <row r="217" spans="1:5" ht="15.75">
      <c r="A217" s="1978">
        <v>8803</v>
      </c>
      <c r="B217" s="1966" t="s">
        <v>224</v>
      </c>
      <c r="C217" s="1978">
        <v>8803</v>
      </c>
      <c r="E217" s="2011"/>
    </row>
    <row r="218" spans="1:5" ht="15.75">
      <c r="A218" s="1978">
        <v>8804</v>
      </c>
      <c r="B218" s="1966" t="s">
        <v>225</v>
      </c>
      <c r="C218" s="1978">
        <v>8804</v>
      </c>
      <c r="E218" s="2011"/>
    </row>
    <row r="219" spans="1:5" ht="15.75">
      <c r="A219" s="1978">
        <v>8805</v>
      </c>
      <c r="B219" s="1968" t="s">
        <v>226</v>
      </c>
      <c r="C219" s="1978">
        <v>8805</v>
      </c>
      <c r="E219" s="2011"/>
    </row>
    <row r="220" spans="1:5" ht="15.75">
      <c r="A220" s="1978">
        <v>8807</v>
      </c>
      <c r="B220" s="1974" t="s">
        <v>227</v>
      </c>
      <c r="C220" s="1978">
        <v>8807</v>
      </c>
      <c r="E220" s="2011"/>
    </row>
    <row r="221" spans="1:5" ht="15.75">
      <c r="A221" s="1978">
        <v>8808</v>
      </c>
      <c r="B221" s="1967" t="s">
        <v>228</v>
      </c>
      <c r="C221" s="1978">
        <v>8808</v>
      </c>
      <c r="E221" s="2011"/>
    </row>
    <row r="222" spans="1:5" ht="15.75">
      <c r="A222" s="1978">
        <v>8809</v>
      </c>
      <c r="B222" s="1967" t="s">
        <v>229</v>
      </c>
      <c r="C222" s="1978">
        <v>8809</v>
      </c>
      <c r="E222" s="2011"/>
    </row>
    <row r="223" spans="1:5" ht="15.75">
      <c r="A223" s="1978">
        <v>8811</v>
      </c>
      <c r="B223" s="1966" t="s">
        <v>230</v>
      </c>
      <c r="C223" s="1978">
        <v>8811</v>
      </c>
      <c r="E223" s="2011"/>
    </row>
    <row r="224" spans="1:5" ht="15.75">
      <c r="A224" s="1978">
        <v>8813</v>
      </c>
      <c r="B224" s="1967" t="s">
        <v>231</v>
      </c>
      <c r="C224" s="1978">
        <v>8813</v>
      </c>
      <c r="E224" s="2011"/>
    </row>
    <row r="225" spans="1:5" ht="15.75">
      <c r="A225" s="1978">
        <v>8814</v>
      </c>
      <c r="B225" s="1966" t="s">
        <v>232</v>
      </c>
      <c r="C225" s="1978">
        <v>8814</v>
      </c>
      <c r="E225" s="2011"/>
    </row>
    <row r="226" spans="1:5" ht="15.75">
      <c r="A226" s="1978">
        <v>8815</v>
      </c>
      <c r="B226" s="1966" t="s">
        <v>233</v>
      </c>
      <c r="C226" s="1978">
        <v>8815</v>
      </c>
      <c r="E226" s="2011"/>
    </row>
    <row r="227" spans="1:5" ht="15.75">
      <c r="A227" s="1978">
        <v>8816</v>
      </c>
      <c r="B227" s="1967" t="s">
        <v>234</v>
      </c>
      <c r="C227" s="1978">
        <v>8816</v>
      </c>
      <c r="E227" s="2011"/>
    </row>
    <row r="228" spans="1:5" ht="15.75">
      <c r="A228" s="1978">
        <v>8817</v>
      </c>
      <c r="B228" s="1967" t="s">
        <v>235</v>
      </c>
      <c r="C228" s="1978">
        <v>8817</v>
      </c>
      <c r="E228" s="2011"/>
    </row>
    <row r="229" spans="1:5" ht="15.75">
      <c r="A229" s="1978">
        <v>8821</v>
      </c>
      <c r="B229" s="1967" t="s">
        <v>236</v>
      </c>
      <c r="C229" s="1978">
        <v>8821</v>
      </c>
      <c r="E229" s="2011"/>
    </row>
    <row r="230" spans="1:5" ht="15.75">
      <c r="A230" s="1978">
        <v>8824</v>
      </c>
      <c r="B230" s="1969" t="s">
        <v>237</v>
      </c>
      <c r="C230" s="1978">
        <v>8824</v>
      </c>
      <c r="E230" s="2011"/>
    </row>
    <row r="231" spans="1:5" ht="15.75">
      <c r="A231" s="1978">
        <v>8825</v>
      </c>
      <c r="B231" s="1969" t="s">
        <v>238</v>
      </c>
      <c r="C231" s="1978">
        <v>8825</v>
      </c>
      <c r="E231" s="2011"/>
    </row>
    <row r="232" spans="1:5" ht="15.75">
      <c r="A232" s="1978">
        <v>8826</v>
      </c>
      <c r="B232" s="1969" t="s">
        <v>239</v>
      </c>
      <c r="C232" s="1978">
        <v>8826</v>
      </c>
      <c r="E232" s="2011"/>
    </row>
    <row r="233" spans="1:5" ht="15.75">
      <c r="A233" s="1978">
        <v>8827</v>
      </c>
      <c r="B233" s="1969" t="s">
        <v>240</v>
      </c>
      <c r="C233" s="1978">
        <v>8827</v>
      </c>
      <c r="E233" s="2011"/>
    </row>
    <row r="234" spans="1:5" ht="15.75">
      <c r="A234" s="1978">
        <v>8828</v>
      </c>
      <c r="B234" s="1966" t="s">
        <v>241</v>
      </c>
      <c r="C234" s="1978">
        <v>8828</v>
      </c>
      <c r="E234" s="2011"/>
    </row>
    <row r="235" spans="1:5" ht="15.75">
      <c r="A235" s="1978">
        <v>8829</v>
      </c>
      <c r="B235" s="1966" t="s">
        <v>242</v>
      </c>
      <c r="C235" s="1978">
        <v>8829</v>
      </c>
      <c r="E235" s="2011"/>
    </row>
    <row r="236" spans="1:5" ht="15.75">
      <c r="A236" s="1978">
        <v>8831</v>
      </c>
      <c r="B236" s="1966" t="s">
        <v>243</v>
      </c>
      <c r="C236" s="1978">
        <v>8831</v>
      </c>
      <c r="E236" s="2011"/>
    </row>
    <row r="237" spans="1:5" ht="15.75">
      <c r="A237" s="1978">
        <v>8832</v>
      </c>
      <c r="B237" s="1967" t="s">
        <v>244</v>
      </c>
      <c r="C237" s="1978">
        <v>8832</v>
      </c>
      <c r="E237" s="2011"/>
    </row>
    <row r="238" spans="1:5" ht="15.75">
      <c r="A238" s="1978">
        <v>8833</v>
      </c>
      <c r="B238" s="1966" t="s">
        <v>245</v>
      </c>
      <c r="C238" s="1978">
        <v>8833</v>
      </c>
      <c r="E238" s="2011"/>
    </row>
    <row r="239" spans="1:5" ht="15.75">
      <c r="A239" s="1978">
        <v>8834</v>
      </c>
      <c r="B239" s="1967" t="s">
        <v>246</v>
      </c>
      <c r="C239" s="1978">
        <v>8834</v>
      </c>
      <c r="E239" s="2011"/>
    </row>
    <row r="240" spans="1:5" ht="15.75">
      <c r="A240" s="1978">
        <v>8835</v>
      </c>
      <c r="B240" s="1967" t="s">
        <v>247</v>
      </c>
      <c r="C240" s="1978">
        <v>8835</v>
      </c>
      <c r="E240" s="2011"/>
    </row>
    <row r="241" spans="1:5" ht="15.75">
      <c r="A241" s="1978">
        <v>8836</v>
      </c>
      <c r="B241" s="1966" t="s">
        <v>248</v>
      </c>
      <c r="C241" s="1978">
        <v>8836</v>
      </c>
      <c r="E241" s="2011"/>
    </row>
    <row r="242" spans="1:5" ht="15.75">
      <c r="A242" s="1978">
        <v>8837</v>
      </c>
      <c r="B242" s="1966" t="s">
        <v>249</v>
      </c>
      <c r="C242" s="1978">
        <v>8837</v>
      </c>
      <c r="E242" s="2011"/>
    </row>
    <row r="243" spans="1:5" ht="15.75">
      <c r="A243" s="1978">
        <v>8838</v>
      </c>
      <c r="B243" s="1966" t="s">
        <v>250</v>
      </c>
      <c r="C243" s="1978">
        <v>8838</v>
      </c>
      <c r="E243" s="2011"/>
    </row>
    <row r="244" spans="1:5" ht="15.75">
      <c r="A244" s="1978">
        <v>8839</v>
      </c>
      <c r="B244" s="1967" t="s">
        <v>251</v>
      </c>
      <c r="C244" s="1978">
        <v>8839</v>
      </c>
      <c r="E244" s="2011"/>
    </row>
    <row r="245" spans="1:5" ht="15.75">
      <c r="A245" s="1978">
        <v>8845</v>
      </c>
      <c r="B245" s="1968" t="s">
        <v>252</v>
      </c>
      <c r="C245" s="1978">
        <v>8845</v>
      </c>
      <c r="E245" s="2011"/>
    </row>
    <row r="246" spans="1:5" ht="15.75">
      <c r="A246" s="1978">
        <v>8848</v>
      </c>
      <c r="B246" s="1974" t="s">
        <v>253</v>
      </c>
      <c r="C246" s="1978">
        <v>8848</v>
      </c>
      <c r="E246" s="2011"/>
    </row>
    <row r="247" spans="1:5" ht="15.75">
      <c r="A247" s="1978">
        <v>8849</v>
      </c>
      <c r="B247" s="1966" t="s">
        <v>254</v>
      </c>
      <c r="C247" s="1978">
        <v>8849</v>
      </c>
      <c r="E247" s="2011"/>
    </row>
    <row r="248" spans="1:5" ht="15.75">
      <c r="A248" s="1978">
        <v>8851</v>
      </c>
      <c r="B248" s="1966" t="s">
        <v>255</v>
      </c>
      <c r="C248" s="1978">
        <v>8851</v>
      </c>
      <c r="E248" s="2011"/>
    </row>
    <row r="249" spans="1:5" ht="15.75">
      <c r="A249" s="1978">
        <v>8852</v>
      </c>
      <c r="B249" s="1966" t="s">
        <v>256</v>
      </c>
      <c r="C249" s="1978">
        <v>8852</v>
      </c>
      <c r="E249" s="2011"/>
    </row>
    <row r="250" spans="1:5" ht="15.75">
      <c r="A250" s="1978">
        <v>8853</v>
      </c>
      <c r="B250" s="1966" t="s">
        <v>257</v>
      </c>
      <c r="C250" s="1978">
        <v>8853</v>
      </c>
      <c r="E250" s="2011"/>
    </row>
    <row r="251" spans="1:5" ht="15.75">
      <c r="A251" s="1978">
        <v>8855</v>
      </c>
      <c r="B251" s="1968" t="s">
        <v>258</v>
      </c>
      <c r="C251" s="1978">
        <v>8855</v>
      </c>
      <c r="E251" s="2011"/>
    </row>
    <row r="252" spans="1:5" ht="15.75">
      <c r="A252" s="1978">
        <v>8858</v>
      </c>
      <c r="B252" s="1976" t="s">
        <v>259</v>
      </c>
      <c r="C252" s="1978">
        <v>8858</v>
      </c>
      <c r="E252" s="2011"/>
    </row>
    <row r="253" spans="1:5" ht="15.75">
      <c r="A253" s="1978">
        <v>8859</v>
      </c>
      <c r="B253" s="1967" t="s">
        <v>260</v>
      </c>
      <c r="C253" s="1978">
        <v>8859</v>
      </c>
      <c r="E253" s="2011"/>
    </row>
    <row r="254" spans="1:5" ht="15.75">
      <c r="A254" s="1978">
        <v>8861</v>
      </c>
      <c r="B254" s="1966" t="s">
        <v>261</v>
      </c>
      <c r="C254" s="1978">
        <v>8861</v>
      </c>
      <c r="E254" s="2011"/>
    </row>
    <row r="255" spans="1:5" ht="15.75">
      <c r="A255" s="1978">
        <v>8862</v>
      </c>
      <c r="B255" s="1967" t="s">
        <v>262</v>
      </c>
      <c r="C255" s="1978">
        <v>8862</v>
      </c>
      <c r="E255" s="2011"/>
    </row>
    <row r="256" spans="1:5" ht="15.75">
      <c r="A256" s="1978">
        <v>8863</v>
      </c>
      <c r="B256" s="1967" t="s">
        <v>263</v>
      </c>
      <c r="C256" s="1978">
        <v>8863</v>
      </c>
      <c r="E256" s="2011"/>
    </row>
    <row r="257" spans="1:5" ht="15.75">
      <c r="A257" s="1978">
        <v>8864</v>
      </c>
      <c r="B257" s="1966" t="s">
        <v>264</v>
      </c>
      <c r="C257" s="1978">
        <v>8864</v>
      </c>
      <c r="E257" s="2011"/>
    </row>
    <row r="258" spans="1:5" ht="15.75">
      <c r="A258" s="1978">
        <v>8865</v>
      </c>
      <c r="B258" s="1967" t="s">
        <v>265</v>
      </c>
      <c r="C258" s="1978">
        <v>8865</v>
      </c>
      <c r="E258" s="2011"/>
    </row>
    <row r="259" spans="1:5" ht="15.75">
      <c r="A259" s="1978">
        <v>8866</v>
      </c>
      <c r="B259" s="1967" t="s">
        <v>681</v>
      </c>
      <c r="C259" s="1978">
        <v>8866</v>
      </c>
      <c r="E259" s="2011"/>
    </row>
    <row r="260" spans="1:5" ht="15.75">
      <c r="A260" s="1978">
        <v>8867</v>
      </c>
      <c r="B260" s="1967" t="s">
        <v>682</v>
      </c>
      <c r="C260" s="1978">
        <v>8867</v>
      </c>
      <c r="E260" s="2011"/>
    </row>
    <row r="261" spans="1:5" ht="15.75">
      <c r="A261" s="1978">
        <v>8868</v>
      </c>
      <c r="B261" s="1967" t="s">
        <v>683</v>
      </c>
      <c r="C261" s="1978">
        <v>8868</v>
      </c>
      <c r="E261" s="2011"/>
    </row>
    <row r="262" spans="1:5" ht="15.75">
      <c r="A262" s="1978">
        <v>8869</v>
      </c>
      <c r="B262" s="1966" t="s">
        <v>684</v>
      </c>
      <c r="C262" s="1978">
        <v>8869</v>
      </c>
      <c r="E262" s="2011"/>
    </row>
    <row r="263" spans="1:5" ht="15.75">
      <c r="A263" s="1978">
        <v>8871</v>
      </c>
      <c r="B263" s="1967" t="s">
        <v>685</v>
      </c>
      <c r="C263" s="1978">
        <v>8871</v>
      </c>
      <c r="E263" s="2011"/>
    </row>
    <row r="264" spans="1:5" ht="15.75">
      <c r="A264" s="1978">
        <v>8872</v>
      </c>
      <c r="B264" s="1967" t="s">
        <v>273</v>
      </c>
      <c r="C264" s="1978">
        <v>8872</v>
      </c>
      <c r="E264" s="2011"/>
    </row>
    <row r="265" spans="1:5" ht="15.75">
      <c r="A265" s="1978">
        <v>8873</v>
      </c>
      <c r="B265" s="1967" t="s">
        <v>274</v>
      </c>
      <c r="C265" s="1978">
        <v>8873</v>
      </c>
      <c r="E265" s="2011"/>
    </row>
    <row r="266" spans="1:5" ht="15.75">
      <c r="A266" s="1978">
        <v>8875</v>
      </c>
      <c r="B266" s="1967" t="s">
        <v>275</v>
      </c>
      <c r="C266" s="1978">
        <v>8875</v>
      </c>
      <c r="E266" s="2011"/>
    </row>
    <row r="267" spans="1:5" ht="15.75">
      <c r="A267" s="1978">
        <v>8876</v>
      </c>
      <c r="B267" s="1967" t="s">
        <v>276</v>
      </c>
      <c r="C267" s="1978">
        <v>8876</v>
      </c>
      <c r="E267" s="2011"/>
    </row>
    <row r="268" spans="1:5" ht="15.75">
      <c r="A268" s="1978">
        <v>8877</v>
      </c>
      <c r="B268" s="1966" t="s">
        <v>277</v>
      </c>
      <c r="C268" s="1978">
        <v>8877</v>
      </c>
      <c r="E268" s="2011"/>
    </row>
    <row r="269" spans="1:5" ht="15.75">
      <c r="A269" s="1978">
        <v>8878</v>
      </c>
      <c r="B269" s="1976" t="s">
        <v>278</v>
      </c>
      <c r="C269" s="1978">
        <v>8878</v>
      </c>
      <c r="E269" s="2011"/>
    </row>
    <row r="270" spans="1:5" ht="15.75">
      <c r="A270" s="1978">
        <v>8885</v>
      </c>
      <c r="B270" s="1969" t="s">
        <v>279</v>
      </c>
      <c r="C270" s="1978">
        <v>8885</v>
      </c>
      <c r="E270" s="2011"/>
    </row>
    <row r="271" spans="1:5" ht="15.75">
      <c r="A271" s="1978">
        <v>8888</v>
      </c>
      <c r="B271" s="1966" t="s">
        <v>280</v>
      </c>
      <c r="C271" s="1978">
        <v>8888</v>
      </c>
      <c r="E271" s="2011"/>
    </row>
    <row r="272" spans="1:5" ht="15.75">
      <c r="A272" s="1978">
        <v>8897</v>
      </c>
      <c r="B272" s="1966" t="s">
        <v>281</v>
      </c>
      <c r="C272" s="1978">
        <v>8897</v>
      </c>
      <c r="E272" s="2011"/>
    </row>
    <row r="273" spans="1:5" ht="15.75">
      <c r="A273" s="1978">
        <v>8898</v>
      </c>
      <c r="B273" s="1966" t="s">
        <v>282</v>
      </c>
      <c r="C273" s="1978">
        <v>8898</v>
      </c>
      <c r="E273" s="2011"/>
    </row>
    <row r="274" spans="1:5" ht="15.75">
      <c r="A274" s="1978">
        <v>9910</v>
      </c>
      <c r="B274" s="1969" t="s">
        <v>283</v>
      </c>
      <c r="C274" s="1978">
        <v>9910</v>
      </c>
      <c r="E274" s="2011"/>
    </row>
    <row r="275" spans="1:5" ht="15.75">
      <c r="A275" s="1978">
        <v>9997</v>
      </c>
      <c r="B275" s="1966" t="s">
        <v>284</v>
      </c>
      <c r="C275" s="1978">
        <v>9997</v>
      </c>
      <c r="E275" s="2011"/>
    </row>
    <row r="276" spans="1:5" ht="15.75">
      <c r="A276" s="1978">
        <v>9998</v>
      </c>
      <c r="B276" s="1966" t="s">
        <v>285</v>
      </c>
      <c r="C276" s="1978">
        <v>9998</v>
      </c>
      <c r="E276" s="2011"/>
    </row>
    <row r="281" spans="1:5">
      <c r="A281" s="239" t="s">
        <v>1296</v>
      </c>
      <c r="B281" s="240" t="s">
        <v>1301</v>
      </c>
    </row>
    <row r="282" spans="1:5">
      <c r="A282" s="282" t="s">
        <v>286</v>
      </c>
      <c r="B282" s="283"/>
    </row>
    <row r="283" spans="1:5">
      <c r="A283" s="1981" t="s">
        <v>1494</v>
      </c>
      <c r="B283" s="1982"/>
    </row>
    <row r="284" spans="1:5">
      <c r="A284" s="1983" t="s">
        <v>1483</v>
      </c>
      <c r="B284" s="1984" t="s">
        <v>1495</v>
      </c>
    </row>
    <row r="285" spans="1:5">
      <c r="A285" s="1983" t="s">
        <v>1484</v>
      </c>
      <c r="B285" s="1984" t="s">
        <v>1496</v>
      </c>
    </row>
    <row r="286" spans="1:5">
      <c r="A286" s="1983" t="s">
        <v>1485</v>
      </c>
      <c r="B286" s="1984" t="s">
        <v>1497</v>
      </c>
    </row>
    <row r="287" spans="1:5">
      <c r="A287" s="1983" t="s">
        <v>1486</v>
      </c>
      <c r="B287" s="1984" t="s">
        <v>1498</v>
      </c>
    </row>
    <row r="288" spans="1:5">
      <c r="A288" s="1983" t="s">
        <v>1487</v>
      </c>
      <c r="B288" s="1985" t="s">
        <v>1499</v>
      </c>
    </row>
    <row r="289" spans="1:2">
      <c r="A289" s="1983" t="s">
        <v>1488</v>
      </c>
      <c r="B289" s="1984" t="s">
        <v>1500</v>
      </c>
    </row>
    <row r="290" spans="1:2">
      <c r="A290" s="1983" t="s">
        <v>1489</v>
      </c>
      <c r="B290" s="1984" t="s">
        <v>1501</v>
      </c>
    </row>
    <row r="291" spans="1:2">
      <c r="A291" s="1983" t="s">
        <v>1490</v>
      </c>
      <c r="B291" s="1985" t="s">
        <v>1502</v>
      </c>
    </row>
    <row r="292" spans="1:2">
      <c r="A292" s="1983" t="s">
        <v>1491</v>
      </c>
      <c r="B292" s="1984" t="s">
        <v>1503</v>
      </c>
    </row>
    <row r="293" spans="1:2">
      <c r="A293" s="1983" t="s">
        <v>1492</v>
      </c>
      <c r="B293" s="1984" t="s">
        <v>1504</v>
      </c>
    </row>
    <row r="294" spans="1:2">
      <c r="A294" s="1983" t="s">
        <v>1493</v>
      </c>
      <c r="B294" s="1985" t="s">
        <v>1505</v>
      </c>
    </row>
    <row r="295" spans="1:2">
      <c r="A295" s="1983" t="s">
        <v>1506</v>
      </c>
      <c r="B295" s="1986">
        <v>98315</v>
      </c>
    </row>
    <row r="296" spans="1:2">
      <c r="A296" s="1981" t="s">
        <v>1507</v>
      </c>
      <c r="B296" s="2001"/>
    </row>
    <row r="297" spans="1:2">
      <c r="A297" s="1983" t="s">
        <v>1508</v>
      </c>
      <c r="B297" s="1987" t="s">
        <v>287</v>
      </c>
    </row>
    <row r="298" spans="1:2">
      <c r="A298" s="1983" t="s">
        <v>1509</v>
      </c>
      <c r="B298" s="1987" t="s">
        <v>288</v>
      </c>
    </row>
    <row r="299" spans="1:2">
      <c r="A299" s="1983" t="s">
        <v>1510</v>
      </c>
      <c r="B299" s="1987" t="s">
        <v>289</v>
      </c>
    </row>
    <row r="300" spans="1:2">
      <c r="A300" s="1983" t="s">
        <v>1511</v>
      </c>
      <c r="B300" s="1987" t="s">
        <v>290</v>
      </c>
    </row>
    <row r="301" spans="1:2">
      <c r="A301" s="1983" t="s">
        <v>1512</v>
      </c>
      <c r="B301" s="1987" t="s">
        <v>291</v>
      </c>
    </row>
    <row r="302" spans="1:2">
      <c r="A302" s="1983" t="s">
        <v>1513</v>
      </c>
      <c r="B302" s="1987" t="s">
        <v>292</v>
      </c>
    </row>
    <row r="303" spans="1:2">
      <c r="A303" s="1983" t="s">
        <v>1514</v>
      </c>
      <c r="B303" s="1987" t="s">
        <v>1515</v>
      </c>
    </row>
    <row r="304" spans="1:2">
      <c r="A304" s="1983" t="s">
        <v>1516</v>
      </c>
      <c r="B304" s="1987" t="s">
        <v>293</v>
      </c>
    </row>
    <row r="305" spans="1:2">
      <c r="A305" s="1983" t="s">
        <v>1517</v>
      </c>
      <c r="B305" s="1987" t="s">
        <v>294</v>
      </c>
    </row>
    <row r="308" spans="1:2">
      <c r="A308" s="239" t="s">
        <v>1296</v>
      </c>
      <c r="B308" s="240" t="s">
        <v>1300</v>
      </c>
    </row>
    <row r="309" spans="1:2" ht="15.75">
      <c r="B309" s="217" t="s">
        <v>1297</v>
      </c>
    </row>
    <row r="310" spans="1:2" ht="20.25" thickBot="1">
      <c r="B310" s="217" t="s">
        <v>1298</v>
      </c>
    </row>
    <row r="311" spans="1:2" ht="16.5">
      <c r="A311" s="1988" t="s">
        <v>1754</v>
      </c>
      <c r="B311" s="241" t="s">
        <v>295</v>
      </c>
    </row>
    <row r="312" spans="1:2" ht="16.5">
      <c r="A312" s="1989" t="s">
        <v>1755</v>
      </c>
      <c r="B312" s="242" t="s">
        <v>296</v>
      </c>
    </row>
    <row r="313" spans="1:2" ht="16.5">
      <c r="A313" s="1989" t="s">
        <v>1756</v>
      </c>
      <c r="B313" s="243" t="s">
        <v>297</v>
      </c>
    </row>
    <row r="314" spans="1:2" ht="16.5">
      <c r="A314" s="1989" t="s">
        <v>1757</v>
      </c>
      <c r="B314" s="243" t="s">
        <v>298</v>
      </c>
    </row>
    <row r="315" spans="1:2" ht="16.5">
      <c r="A315" s="1989" t="s">
        <v>1758</v>
      </c>
      <c r="B315" s="243" t="s">
        <v>299</v>
      </c>
    </row>
    <row r="316" spans="1:2" ht="16.5">
      <c r="A316" s="1989" t="s">
        <v>1759</v>
      </c>
      <c r="B316" s="243" t="s">
        <v>300</v>
      </c>
    </row>
    <row r="317" spans="1:2" ht="16.5">
      <c r="A317" s="1989" t="s">
        <v>1767</v>
      </c>
      <c r="B317" s="243" t="s">
        <v>301</v>
      </c>
    </row>
    <row r="318" spans="1:2" ht="16.5">
      <c r="A318" s="1989" t="s">
        <v>1768</v>
      </c>
      <c r="B318" s="243" t="s">
        <v>302</v>
      </c>
    </row>
    <row r="319" spans="1:2" ht="16.5">
      <c r="A319" s="1989" t="s">
        <v>1769</v>
      </c>
      <c r="B319" s="243" t="s">
        <v>303</v>
      </c>
    </row>
    <row r="320" spans="1:2" ht="16.5">
      <c r="A320" s="1989" t="s">
        <v>1770</v>
      </c>
      <c r="B320" s="243" t="s">
        <v>304</v>
      </c>
    </row>
    <row r="321" spans="1:2" ht="16.5">
      <c r="A321" s="1989" t="s">
        <v>1771</v>
      </c>
      <c r="B321" s="243" t="s">
        <v>305</v>
      </c>
    </row>
    <row r="322" spans="1:2" ht="16.5">
      <c r="A322" s="1989" t="s">
        <v>1772</v>
      </c>
      <c r="B322" s="244" t="s">
        <v>306</v>
      </c>
    </row>
    <row r="323" spans="1:2" ht="16.5">
      <c r="A323" s="1989" t="s">
        <v>1773</v>
      </c>
      <c r="B323" s="244" t="s">
        <v>307</v>
      </c>
    </row>
    <row r="324" spans="1:2" ht="16.5">
      <c r="A324" s="1989" t="s">
        <v>1774</v>
      </c>
      <c r="B324" s="243" t="s">
        <v>308</v>
      </c>
    </row>
    <row r="325" spans="1:2" ht="16.5">
      <c r="A325" s="1989" t="s">
        <v>1775</v>
      </c>
      <c r="B325" s="243" t="s">
        <v>309</v>
      </c>
    </row>
    <row r="326" spans="1:2" ht="16.5">
      <c r="A326" s="1989" t="s">
        <v>1776</v>
      </c>
      <c r="B326" s="243" t="s">
        <v>310</v>
      </c>
    </row>
    <row r="327" spans="1:2" ht="16.5">
      <c r="A327" s="1989" t="s">
        <v>1777</v>
      </c>
      <c r="B327" s="243" t="s">
        <v>1316</v>
      </c>
    </row>
    <row r="328" spans="1:2" ht="16.5">
      <c r="A328" s="1989" t="s">
        <v>1778</v>
      </c>
      <c r="B328" s="243" t="s">
        <v>1318</v>
      </c>
    </row>
    <row r="329" spans="1:2" ht="16.5">
      <c r="A329" s="1989" t="s">
        <v>1779</v>
      </c>
      <c r="B329" s="243" t="s">
        <v>311</v>
      </c>
    </row>
    <row r="330" spans="1:2" ht="16.5">
      <c r="A330" s="1989" t="s">
        <v>1780</v>
      </c>
      <c r="B330" s="243" t="s">
        <v>312</v>
      </c>
    </row>
    <row r="331" spans="1:2" ht="16.5">
      <c r="A331" s="1989" t="s">
        <v>1781</v>
      </c>
      <c r="B331" s="243" t="s">
        <v>1319</v>
      </c>
    </row>
    <row r="332" spans="1:2" ht="16.5">
      <c r="A332" s="1989" t="s">
        <v>1782</v>
      </c>
      <c r="B332" s="243" t="s">
        <v>313</v>
      </c>
    </row>
    <row r="333" spans="1:2" s="218" customFormat="1" ht="16.5">
      <c r="A333" s="1989" t="s">
        <v>1783</v>
      </c>
      <c r="B333" s="243" t="s">
        <v>314</v>
      </c>
    </row>
    <row r="334" spans="1:2" ht="31.5">
      <c r="A334" s="1990" t="s">
        <v>1784</v>
      </c>
      <c r="B334" s="246" t="s">
        <v>713</v>
      </c>
    </row>
    <row r="335" spans="1:2" ht="16.5">
      <c r="A335" s="1991" t="s">
        <v>1785</v>
      </c>
      <c r="B335" s="247" t="s">
        <v>714</v>
      </c>
    </row>
    <row r="336" spans="1:2" ht="16.5">
      <c r="A336" s="1991" t="s">
        <v>1786</v>
      </c>
      <c r="B336" s="247" t="s">
        <v>715</v>
      </c>
    </row>
    <row r="337" spans="1:2" ht="16.5">
      <c r="A337" s="1991" t="s">
        <v>1787</v>
      </c>
      <c r="B337" s="247" t="s">
        <v>1477</v>
      </c>
    </row>
    <row r="338" spans="1:2" ht="16.5">
      <c r="A338" s="1989" t="s">
        <v>1788</v>
      </c>
      <c r="B338" s="243" t="s">
        <v>716</v>
      </c>
    </row>
    <row r="339" spans="1:2" ht="16.5">
      <c r="A339" s="1989" t="s">
        <v>1789</v>
      </c>
      <c r="B339" s="243" t="s">
        <v>717</v>
      </c>
    </row>
    <row r="340" spans="1:2" ht="16.5">
      <c r="A340" s="1989" t="s">
        <v>1790</v>
      </c>
      <c r="B340" s="243" t="s">
        <v>1478</v>
      </c>
    </row>
    <row r="341" spans="1:2" ht="16.5">
      <c r="A341" s="1989" t="s">
        <v>1791</v>
      </c>
      <c r="B341" s="243" t="s">
        <v>718</v>
      </c>
    </row>
    <row r="342" spans="1:2" ht="16.5">
      <c r="A342" s="1989" t="s">
        <v>1792</v>
      </c>
      <c r="B342" s="243" t="s">
        <v>719</v>
      </c>
    </row>
    <row r="343" spans="1:2" ht="16.5">
      <c r="A343" s="1989" t="s">
        <v>1793</v>
      </c>
      <c r="B343" s="243" t="s">
        <v>720</v>
      </c>
    </row>
    <row r="344" spans="1:2" ht="16.5">
      <c r="A344" s="1989" t="s">
        <v>1794</v>
      </c>
      <c r="B344" s="247" t="s">
        <v>721</v>
      </c>
    </row>
    <row r="345" spans="1:2" ht="16.5">
      <c r="A345" s="1989" t="s">
        <v>1795</v>
      </c>
      <c r="B345" s="247" t="s">
        <v>722</v>
      </c>
    </row>
    <row r="346" spans="1:2" ht="16.5">
      <c r="A346" s="1989" t="s">
        <v>1796</v>
      </c>
      <c r="B346" s="247" t="s">
        <v>1467</v>
      </c>
    </row>
    <row r="347" spans="1:2" ht="16.5">
      <c r="A347" s="1989" t="s">
        <v>1797</v>
      </c>
      <c r="B347" s="243" t="s">
        <v>723</v>
      </c>
    </row>
    <row r="348" spans="1:2" ht="16.5">
      <c r="A348" s="1989" t="s">
        <v>1798</v>
      </c>
      <c r="B348" s="243" t="s">
        <v>724</v>
      </c>
    </row>
    <row r="349" spans="1:2" ht="16.5">
      <c r="A349" s="1989" t="s">
        <v>1799</v>
      </c>
      <c r="B349" s="247" t="s">
        <v>725</v>
      </c>
    </row>
    <row r="350" spans="1:2" ht="16.5">
      <c r="A350" s="1989" t="s">
        <v>1800</v>
      </c>
      <c r="B350" s="243" t="s">
        <v>726</v>
      </c>
    </row>
    <row r="351" spans="1:2" ht="16.5">
      <c r="A351" s="1989" t="s">
        <v>1801</v>
      </c>
      <c r="B351" s="243" t="s">
        <v>727</v>
      </c>
    </row>
    <row r="352" spans="1:2" ht="16.5">
      <c r="A352" s="1989" t="s">
        <v>1802</v>
      </c>
      <c r="B352" s="243" t="s">
        <v>728</v>
      </c>
    </row>
    <row r="353" spans="1:256" ht="16.5">
      <c r="A353" s="1989" t="s">
        <v>1803</v>
      </c>
      <c r="B353" s="243" t="s">
        <v>729</v>
      </c>
    </row>
    <row r="354" spans="1:256" ht="16.5">
      <c r="A354" s="1989" t="s">
        <v>1804</v>
      </c>
      <c r="B354" s="243" t="s">
        <v>1317</v>
      </c>
    </row>
    <row r="355" spans="1:256" ht="16.5">
      <c r="A355" s="1989" t="s">
        <v>1805</v>
      </c>
      <c r="B355" s="243" t="s">
        <v>730</v>
      </c>
    </row>
    <row r="356" spans="1:256" ht="16.5">
      <c r="A356" s="1989" t="s">
        <v>1806</v>
      </c>
      <c r="B356" s="243" t="s">
        <v>731</v>
      </c>
    </row>
    <row r="357" spans="1:256" ht="16.5">
      <c r="A357" s="1992" t="s">
        <v>1807</v>
      </c>
      <c r="B357" s="248" t="s">
        <v>732</v>
      </c>
    </row>
    <row r="358" spans="1:256" s="218" customFormat="1" ht="16.5">
      <c r="A358" s="1993" t="s">
        <v>1808</v>
      </c>
      <c r="B358" s="249" t="s">
        <v>733</v>
      </c>
    </row>
    <row r="359" spans="1:256" s="218" customFormat="1" ht="16.5">
      <c r="A359" s="1993" t="s">
        <v>1809</v>
      </c>
      <c r="B359" s="249" t="s">
        <v>734</v>
      </c>
    </row>
    <row r="360" spans="1:256" s="218" customFormat="1" ht="16.5">
      <c r="A360" s="1993" t="s">
        <v>1810</v>
      </c>
      <c r="B360" s="249" t="s">
        <v>735</v>
      </c>
    </row>
    <row r="361" spans="1:256" ht="17.25" thickBot="1">
      <c r="A361" s="1994" t="s">
        <v>1811</v>
      </c>
      <c r="B361" s="250" t="s">
        <v>736</v>
      </c>
      <c r="C361" s="218"/>
    </row>
    <row r="362" spans="1:256" ht="19.5">
      <c r="A362" s="1873"/>
      <c r="B362" s="251" t="s">
        <v>1299</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256" ht="18.75">
      <c r="A363" s="1874"/>
      <c r="B363" s="252" t="s">
        <v>737</v>
      </c>
      <c r="C363" s="218"/>
    </row>
    <row r="364" spans="1:256" ht="18.75">
      <c r="A364" s="1874"/>
      <c r="B364" s="253" t="s">
        <v>738</v>
      </c>
      <c r="C364" s="218"/>
    </row>
    <row r="365" spans="1:256" ht="18.75">
      <c r="A365" s="1995" t="s">
        <v>1812</v>
      </c>
      <c r="B365" s="254" t="s">
        <v>739</v>
      </c>
      <c r="C365" s="218"/>
    </row>
    <row r="366" spans="1:256" ht="18.75">
      <c r="A366" s="1995" t="s">
        <v>1813</v>
      </c>
      <c r="B366" s="255" t="s">
        <v>740</v>
      </c>
    </row>
    <row r="367" spans="1:256" ht="18.75">
      <c r="A367" s="1995" t="s">
        <v>1814</v>
      </c>
      <c r="B367" s="256" t="s">
        <v>741</v>
      </c>
    </row>
    <row r="368" spans="1:256" ht="18.75">
      <c r="A368" s="1995" t="s">
        <v>1815</v>
      </c>
      <c r="B368" s="256" t="s">
        <v>742</v>
      </c>
    </row>
    <row r="369" spans="1:5" ht="18.75">
      <c r="A369" s="1995" t="s">
        <v>1816</v>
      </c>
      <c r="B369" s="256" t="s">
        <v>355</v>
      </c>
    </row>
    <row r="370" spans="1:5" ht="18.75">
      <c r="A370" s="1995" t="s">
        <v>1817</v>
      </c>
      <c r="B370" s="256" t="s">
        <v>356</v>
      </c>
    </row>
    <row r="371" spans="1:5" ht="18.75">
      <c r="A371" s="1995" t="s">
        <v>1818</v>
      </c>
      <c r="B371" s="256" t="s">
        <v>357</v>
      </c>
    </row>
    <row r="372" spans="1:5" ht="18.75">
      <c r="A372" s="1995" t="s">
        <v>1819</v>
      </c>
      <c r="B372" s="257" t="s">
        <v>358</v>
      </c>
    </row>
    <row r="373" spans="1:5" ht="18.75">
      <c r="A373" s="1995" t="s">
        <v>1820</v>
      </c>
      <c r="B373" s="257" t="s">
        <v>359</v>
      </c>
    </row>
    <row r="374" spans="1:5" ht="18.75">
      <c r="A374" s="1995" t="s">
        <v>1821</v>
      </c>
      <c r="B374" s="257" t="s">
        <v>360</v>
      </c>
    </row>
    <row r="375" spans="1:5" ht="18.75">
      <c r="A375" s="1995" t="s">
        <v>1822</v>
      </c>
      <c r="B375" s="257" t="s">
        <v>361</v>
      </c>
    </row>
    <row r="376" spans="1:5" ht="18.75">
      <c r="A376" s="1995" t="s">
        <v>1823</v>
      </c>
      <c r="B376" s="258" t="s">
        <v>362</v>
      </c>
    </row>
    <row r="377" spans="1:5" ht="18.75">
      <c r="A377" s="1995" t="s">
        <v>1824</v>
      </c>
      <c r="B377" s="258" t="s">
        <v>363</v>
      </c>
    </row>
    <row r="378" spans="1:5" ht="18.75">
      <c r="A378" s="1995" t="s">
        <v>1825</v>
      </c>
      <c r="B378" s="257" t="s">
        <v>364</v>
      </c>
    </row>
    <row r="379" spans="1:5" ht="18.75">
      <c r="A379" s="1995" t="s">
        <v>1826</v>
      </c>
      <c r="B379" s="257" t="s">
        <v>365</v>
      </c>
      <c r="C379" s="219" t="s">
        <v>366</v>
      </c>
      <c r="D379" s="220"/>
      <c r="E379" s="221"/>
    </row>
    <row r="380" spans="1:5" ht="18.75">
      <c r="A380" s="1995" t="s">
        <v>1827</v>
      </c>
      <c r="B380" s="256" t="s">
        <v>367</v>
      </c>
      <c r="C380" s="219" t="s">
        <v>366</v>
      </c>
      <c r="D380" s="220"/>
      <c r="E380" s="221"/>
    </row>
    <row r="381" spans="1:5" ht="18.75">
      <c r="A381" s="1995" t="s">
        <v>1828</v>
      </c>
      <c r="B381" s="257" t="s">
        <v>368</v>
      </c>
      <c r="C381" s="219" t="s">
        <v>366</v>
      </c>
      <c r="D381" s="220"/>
      <c r="E381" s="221"/>
    </row>
    <row r="382" spans="1:5" ht="18.75">
      <c r="A382" s="1995" t="s">
        <v>1829</v>
      </c>
      <c r="B382" s="257" t="s">
        <v>369</v>
      </c>
      <c r="C382" s="219" t="s">
        <v>366</v>
      </c>
      <c r="D382" s="220"/>
      <c r="E382" s="221"/>
    </row>
    <row r="383" spans="1:5" ht="18.75">
      <c r="A383" s="1995" t="s">
        <v>1830</v>
      </c>
      <c r="B383" s="257" t="s">
        <v>370</v>
      </c>
      <c r="C383" s="219" t="s">
        <v>366</v>
      </c>
      <c r="D383" s="220"/>
      <c r="E383" s="221"/>
    </row>
    <row r="384" spans="1:5" ht="18.75">
      <c r="A384" s="1995" t="s">
        <v>1831</v>
      </c>
      <c r="B384" s="257" t="s">
        <v>371</v>
      </c>
      <c r="C384" s="219" t="s">
        <v>366</v>
      </c>
      <c r="D384" s="220"/>
      <c r="E384" s="221"/>
    </row>
    <row r="385" spans="1:5" ht="18.75">
      <c r="A385" s="1995" t="s">
        <v>1832</v>
      </c>
      <c r="B385" s="257" t="s">
        <v>372</v>
      </c>
      <c r="C385" s="219" t="s">
        <v>366</v>
      </c>
      <c r="D385" s="220"/>
      <c r="E385" s="221"/>
    </row>
    <row r="386" spans="1:5" ht="18.75">
      <c r="A386" s="1995" t="s">
        <v>1833</v>
      </c>
      <c r="B386" s="257" t="s">
        <v>373</v>
      </c>
      <c r="C386" s="219" t="s">
        <v>366</v>
      </c>
      <c r="D386" s="220"/>
      <c r="E386" s="221"/>
    </row>
    <row r="387" spans="1:5" ht="18.75">
      <c r="A387" s="1995" t="s">
        <v>1834</v>
      </c>
      <c r="B387" s="257" t="s">
        <v>374</v>
      </c>
      <c r="C387" s="219" t="s">
        <v>366</v>
      </c>
      <c r="D387" s="220"/>
      <c r="E387" s="221"/>
    </row>
    <row r="388" spans="1:5" ht="18.75">
      <c r="A388" s="1995" t="s">
        <v>1835</v>
      </c>
      <c r="B388" s="256" t="s">
        <v>375</v>
      </c>
      <c r="C388" s="219" t="s">
        <v>366</v>
      </c>
      <c r="D388" s="220"/>
      <c r="E388" s="221"/>
    </row>
    <row r="389" spans="1:5" ht="18.75">
      <c r="A389" s="1995" t="s">
        <v>1836</v>
      </c>
      <c r="B389" s="257" t="s">
        <v>376</v>
      </c>
      <c r="C389" s="219" t="s">
        <v>366</v>
      </c>
      <c r="D389" s="220"/>
      <c r="E389" s="221"/>
    </row>
    <row r="390" spans="1:5" ht="18.75">
      <c r="A390" s="1995" t="s">
        <v>1837</v>
      </c>
      <c r="B390" s="256" t="s">
        <v>377</v>
      </c>
      <c r="C390" s="219" t="s">
        <v>366</v>
      </c>
      <c r="D390" s="220"/>
      <c r="E390" s="221"/>
    </row>
    <row r="391" spans="1:5" ht="18.75">
      <c r="A391" s="1995" t="s">
        <v>1838</v>
      </c>
      <c r="B391" s="256" t="s">
        <v>378</v>
      </c>
      <c r="C391" s="219" t="s">
        <v>366</v>
      </c>
      <c r="D391" s="220"/>
      <c r="E391" s="221"/>
    </row>
    <row r="392" spans="1:5" ht="18.75">
      <c r="A392" s="1995" t="s">
        <v>1839</v>
      </c>
      <c r="B392" s="256" t="s">
        <v>379</v>
      </c>
      <c r="C392" s="219" t="s">
        <v>366</v>
      </c>
      <c r="D392" s="220"/>
      <c r="E392" s="221"/>
    </row>
    <row r="393" spans="1:5" ht="18.75">
      <c r="A393" s="1995" t="s">
        <v>1840</v>
      </c>
      <c r="B393" s="256" t="s">
        <v>380</v>
      </c>
      <c r="C393" s="219" t="s">
        <v>366</v>
      </c>
      <c r="D393" s="220"/>
      <c r="E393" s="221"/>
    </row>
    <row r="394" spans="1:5" ht="18.75">
      <c r="A394" s="1995" t="s">
        <v>1841</v>
      </c>
      <c r="B394" s="256" t="s">
        <v>381</v>
      </c>
      <c r="C394" s="219" t="s">
        <v>366</v>
      </c>
      <c r="D394" s="220"/>
      <c r="E394" s="221"/>
    </row>
    <row r="395" spans="1:5" ht="18.75">
      <c r="A395" s="1995" t="s">
        <v>1842</v>
      </c>
      <c r="B395" s="256" t="s">
        <v>382</v>
      </c>
      <c r="C395" s="219" t="s">
        <v>366</v>
      </c>
      <c r="D395" s="220"/>
      <c r="E395" s="221"/>
    </row>
    <row r="396" spans="1:5" ht="18.75">
      <c r="A396" s="1995" t="s">
        <v>1843</v>
      </c>
      <c r="B396" s="256" t="s">
        <v>383</v>
      </c>
      <c r="C396" s="219" t="s">
        <v>366</v>
      </c>
      <c r="D396" s="220"/>
      <c r="E396" s="221"/>
    </row>
    <row r="397" spans="1:5" ht="18.75">
      <c r="A397" s="1995" t="s">
        <v>1844</v>
      </c>
      <c r="B397" s="256" t="s">
        <v>384</v>
      </c>
      <c r="C397" s="219" t="s">
        <v>366</v>
      </c>
      <c r="D397" s="220"/>
      <c r="E397" s="221"/>
    </row>
    <row r="398" spans="1:5" ht="18.75">
      <c r="A398" s="1995" t="s">
        <v>1845</v>
      </c>
      <c r="B398" s="259" t="s">
        <v>385</v>
      </c>
      <c r="C398" s="219" t="s">
        <v>366</v>
      </c>
      <c r="D398" s="220"/>
      <c r="E398" s="221"/>
    </row>
    <row r="399" spans="1:5" ht="18.75">
      <c r="A399" s="1995" t="s">
        <v>1846</v>
      </c>
      <c r="B399" s="1572" t="s">
        <v>1469</v>
      </c>
      <c r="C399" s="219" t="s">
        <v>366</v>
      </c>
      <c r="D399" s="220"/>
      <c r="E399" s="221"/>
    </row>
    <row r="400" spans="1:5" ht="18.75">
      <c r="A400" s="1996" t="s">
        <v>1847</v>
      </c>
      <c r="B400" s="260" t="s">
        <v>386</v>
      </c>
      <c r="C400" s="219" t="s">
        <v>366</v>
      </c>
      <c r="D400" s="222"/>
      <c r="E400" s="221"/>
    </row>
    <row r="401" spans="1:5" ht="18.75">
      <c r="A401" s="1874" t="s">
        <v>366</v>
      </c>
      <c r="B401" s="261" t="s">
        <v>387</v>
      </c>
      <c r="C401" s="219" t="s">
        <v>366</v>
      </c>
      <c r="D401" s="223"/>
      <c r="E401" s="221"/>
    </row>
    <row r="402" spans="1:5" ht="18.75">
      <c r="A402" s="1958" t="s">
        <v>1848</v>
      </c>
      <c r="B402" s="262" t="s">
        <v>388</v>
      </c>
      <c r="C402" s="219" t="s">
        <v>366</v>
      </c>
      <c r="D402" s="220"/>
      <c r="E402" s="221"/>
    </row>
    <row r="403" spans="1:5" ht="18.75">
      <c r="A403" s="1959" t="s">
        <v>1849</v>
      </c>
      <c r="B403" s="247" t="s">
        <v>389</v>
      </c>
      <c r="C403" s="219" t="s">
        <v>366</v>
      </c>
      <c r="D403" s="220"/>
      <c r="E403" s="221"/>
    </row>
    <row r="404" spans="1:5" ht="18.75">
      <c r="A404" s="1997" t="s">
        <v>1850</v>
      </c>
      <c r="B404" s="263" t="s">
        <v>390</v>
      </c>
      <c r="C404" s="219" t="s">
        <v>366</v>
      </c>
      <c r="D404" s="220"/>
      <c r="E404" s="221"/>
    </row>
    <row r="405" spans="1:5" ht="18.75">
      <c r="A405" s="1960" t="s">
        <v>366</v>
      </c>
      <c r="B405" s="264" t="s">
        <v>391</v>
      </c>
      <c r="C405" s="219" t="s">
        <v>366</v>
      </c>
      <c r="D405" s="224"/>
      <c r="E405" s="221"/>
    </row>
    <row r="406" spans="1:5" ht="16.5">
      <c r="A406" s="1956" t="s">
        <v>1801</v>
      </c>
      <c r="B406" s="243" t="s">
        <v>727</v>
      </c>
      <c r="C406" s="219" t="s">
        <v>366</v>
      </c>
      <c r="D406" s="225"/>
      <c r="E406" s="221"/>
    </row>
    <row r="407" spans="1:5" ht="16.5">
      <c r="A407" s="1956" t="s">
        <v>1802</v>
      </c>
      <c r="B407" s="243" t="s">
        <v>728</v>
      </c>
      <c r="C407" s="219" t="s">
        <v>366</v>
      </c>
      <c r="D407" s="225"/>
      <c r="E407" s="221"/>
    </row>
    <row r="408" spans="1:5" ht="16.5">
      <c r="A408" s="1998" t="s">
        <v>1803</v>
      </c>
      <c r="B408" s="265" t="s">
        <v>729</v>
      </c>
      <c r="C408" s="219" t="s">
        <v>366</v>
      </c>
      <c r="D408" s="225"/>
      <c r="E408" s="221"/>
    </row>
    <row r="409" spans="1:5" ht="18.75">
      <c r="A409" s="1874" t="s">
        <v>366</v>
      </c>
      <c r="B409" s="264" t="s">
        <v>392</v>
      </c>
      <c r="C409" s="219" t="s">
        <v>366</v>
      </c>
      <c r="D409" s="224"/>
      <c r="E409" s="221"/>
    </row>
    <row r="410" spans="1:5" ht="18.75">
      <c r="A410" s="1958" t="s">
        <v>1851</v>
      </c>
      <c r="B410" s="262" t="s">
        <v>1479</v>
      </c>
      <c r="C410" s="219" t="s">
        <v>366</v>
      </c>
      <c r="D410" s="220"/>
      <c r="E410" s="221"/>
    </row>
    <row r="411" spans="1:5" ht="18.75">
      <c r="A411" s="1958" t="s">
        <v>1852</v>
      </c>
      <c r="B411" s="262" t="s">
        <v>1480</v>
      </c>
      <c r="C411" s="219" t="s">
        <v>366</v>
      </c>
      <c r="D411" s="220"/>
      <c r="E411" s="221"/>
    </row>
    <row r="412" spans="1:5" ht="18.75">
      <c r="A412" s="1958" t="s">
        <v>1853</v>
      </c>
      <c r="B412" s="262" t="s">
        <v>2198</v>
      </c>
      <c r="C412" s="219" t="s">
        <v>366</v>
      </c>
      <c r="D412" s="220"/>
      <c r="E412" s="221"/>
    </row>
    <row r="413" spans="1:5" ht="19.5" thickBot="1">
      <c r="A413" s="1961"/>
      <c r="B413" s="266"/>
      <c r="C413" s="219" t="s">
        <v>366</v>
      </c>
      <c r="D413" s="226"/>
      <c r="E413" s="221"/>
    </row>
    <row r="414" spans="1:5" ht="19.5" thickBot="1">
      <c r="A414" s="1999" t="s">
        <v>1854</v>
      </c>
      <c r="B414" s="266" t="s">
        <v>1468</v>
      </c>
      <c r="C414" s="219" t="s">
        <v>366</v>
      </c>
      <c r="D414" s="226"/>
      <c r="E414" s="221"/>
    </row>
    <row r="415" spans="1:5" ht="16.5">
      <c r="A415" s="1999" t="s">
        <v>1855</v>
      </c>
      <c r="B415" s="267" t="s">
        <v>1095</v>
      </c>
      <c r="C415" s="219" t="s">
        <v>366</v>
      </c>
      <c r="D415" s="225"/>
      <c r="E415" s="221"/>
    </row>
    <row r="416" spans="1:5" ht="16.5">
      <c r="A416" s="1956" t="s">
        <v>1856</v>
      </c>
      <c r="B416" s="243" t="s">
        <v>1096</v>
      </c>
      <c r="C416" s="219" t="s">
        <v>366</v>
      </c>
      <c r="D416" s="227"/>
      <c r="E416" s="221"/>
    </row>
    <row r="417" spans="1:5" ht="19.5" thickBot="1">
      <c r="A417" s="1962"/>
      <c r="B417" s="268"/>
      <c r="C417" s="219" t="s">
        <v>366</v>
      </c>
      <c r="D417" s="226"/>
      <c r="E417" s="221"/>
    </row>
    <row r="418" spans="1:5" ht="16.5">
      <c r="A418" s="1955" t="s">
        <v>1857</v>
      </c>
      <c r="B418" s="269" t="s">
        <v>1097</v>
      </c>
      <c r="C418" s="219" t="s">
        <v>366</v>
      </c>
      <c r="D418" s="227"/>
      <c r="E418" s="221"/>
    </row>
    <row r="419" spans="1:5" ht="16.5">
      <c r="A419" s="2000" t="s">
        <v>1858</v>
      </c>
      <c r="B419" s="243" t="s">
        <v>1098</v>
      </c>
      <c r="C419" s="219" t="s">
        <v>366</v>
      </c>
      <c r="D419" s="229"/>
      <c r="E419" s="221"/>
    </row>
    <row r="420" spans="1:5" ht="16.5">
      <c r="A420" s="1956" t="s">
        <v>1859</v>
      </c>
      <c r="B420" s="245" t="s">
        <v>1099</v>
      </c>
      <c r="C420" s="219" t="s">
        <v>366</v>
      </c>
      <c r="D420" s="227"/>
      <c r="E420" s="221"/>
    </row>
    <row r="421" spans="1:5" ht="17.25" thickBot="1">
      <c r="A421" s="1957" t="s">
        <v>1860</v>
      </c>
      <c r="B421" s="270" t="s">
        <v>1100</v>
      </c>
      <c r="C421" s="219" t="s">
        <v>366</v>
      </c>
      <c r="D421" s="227"/>
      <c r="E421" s="221"/>
    </row>
    <row r="422" spans="1:5" ht="18.75">
      <c r="A422" s="1995" t="s">
        <v>1861</v>
      </c>
      <c r="B422" s="271" t="s">
        <v>1101</v>
      </c>
      <c r="C422" s="219" t="s">
        <v>366</v>
      </c>
      <c r="D422" s="230"/>
      <c r="E422" s="221"/>
    </row>
    <row r="423" spans="1:5" ht="18.75">
      <c r="A423" s="1995" t="s">
        <v>1862</v>
      </c>
      <c r="B423" s="272" t="s">
        <v>1102</v>
      </c>
      <c r="C423" s="219" t="s">
        <v>366</v>
      </c>
      <c r="D423" s="230"/>
      <c r="E423" s="221"/>
    </row>
    <row r="424" spans="1:5" ht="19.5">
      <c r="A424" s="1995" t="s">
        <v>1863</v>
      </c>
      <c r="B424" s="273" t="s">
        <v>1103</v>
      </c>
      <c r="C424" s="219" t="s">
        <v>366</v>
      </c>
      <c r="D424" s="230"/>
      <c r="E424" s="221"/>
    </row>
    <row r="425" spans="1:5" ht="18.75">
      <c r="A425" s="1995" t="s">
        <v>1864</v>
      </c>
      <c r="B425" s="272" t="s">
        <v>1104</v>
      </c>
      <c r="C425" s="219" t="s">
        <v>366</v>
      </c>
      <c r="D425" s="230"/>
      <c r="E425" s="221"/>
    </row>
    <row r="426" spans="1:5" ht="18.75">
      <c r="A426" s="1995" t="s">
        <v>1865</v>
      </c>
      <c r="B426" s="272" t="s">
        <v>1105</v>
      </c>
      <c r="C426" s="219" t="s">
        <v>366</v>
      </c>
      <c r="D426" s="230"/>
      <c r="E426" s="221"/>
    </row>
    <row r="427" spans="1:5" ht="18.75">
      <c r="A427" s="1995" t="s">
        <v>1866</v>
      </c>
      <c r="B427" s="274" t="s">
        <v>1106</v>
      </c>
      <c r="C427" s="219" t="s">
        <v>366</v>
      </c>
      <c r="D427" s="230"/>
      <c r="E427" s="221"/>
    </row>
    <row r="428" spans="1:5" ht="18.75">
      <c r="A428" s="1995" t="s">
        <v>1867</v>
      </c>
      <c r="B428" s="274" t="s">
        <v>1107</v>
      </c>
      <c r="C428" s="219" t="s">
        <v>366</v>
      </c>
      <c r="D428" s="230"/>
      <c r="E428" s="221"/>
    </row>
    <row r="429" spans="1:5" ht="18.75">
      <c r="A429" s="1995" t="s">
        <v>1868</v>
      </c>
      <c r="B429" s="274" t="s">
        <v>1108</v>
      </c>
      <c r="C429" s="219" t="s">
        <v>366</v>
      </c>
      <c r="D429" s="231"/>
      <c r="E429" s="221"/>
    </row>
    <row r="430" spans="1:5" ht="18.75">
      <c r="A430" s="1995" t="s">
        <v>1869</v>
      </c>
      <c r="B430" s="274" t="s">
        <v>1109</v>
      </c>
      <c r="C430" s="219" t="s">
        <v>366</v>
      </c>
      <c r="D430" s="231"/>
      <c r="E430" s="221"/>
    </row>
    <row r="431" spans="1:5" ht="18.75">
      <c r="A431" s="1995" t="s">
        <v>1870</v>
      </c>
      <c r="B431" s="274" t="s">
        <v>408</v>
      </c>
      <c r="C431" s="219" t="s">
        <v>366</v>
      </c>
      <c r="D431" s="231"/>
      <c r="E431" s="221"/>
    </row>
    <row r="432" spans="1:5" ht="18.75">
      <c r="A432" s="1995" t="s">
        <v>1871</v>
      </c>
      <c r="B432" s="272" t="s">
        <v>409</v>
      </c>
      <c r="C432" s="219" t="s">
        <v>366</v>
      </c>
      <c r="D432" s="231"/>
      <c r="E432" s="221"/>
    </row>
    <row r="433" spans="1:5" ht="18.75">
      <c r="A433" s="1995" t="s">
        <v>1872</v>
      </c>
      <c r="B433" s="272" t="s">
        <v>410</v>
      </c>
      <c r="C433" s="219" t="s">
        <v>366</v>
      </c>
      <c r="D433" s="231"/>
      <c r="E433" s="221"/>
    </row>
    <row r="434" spans="1:5" ht="18.75">
      <c r="A434" s="1995" t="s">
        <v>1873</v>
      </c>
      <c r="B434" s="272" t="s">
        <v>411</v>
      </c>
      <c r="C434" s="219" t="s">
        <v>366</v>
      </c>
      <c r="D434" s="231"/>
      <c r="E434" s="221"/>
    </row>
    <row r="435" spans="1:5" ht="19.5" thickBot="1">
      <c r="A435" s="1995" t="s">
        <v>1874</v>
      </c>
      <c r="B435" s="275" t="s">
        <v>412</v>
      </c>
      <c r="C435" s="219" t="s">
        <v>366</v>
      </c>
      <c r="D435" s="231"/>
      <c r="E435" s="221"/>
    </row>
    <row r="436" spans="1:5" ht="18.75">
      <c r="A436" s="1995" t="s">
        <v>1875</v>
      </c>
      <c r="B436" s="271" t="s">
        <v>413</v>
      </c>
      <c r="C436" s="219" t="s">
        <v>366</v>
      </c>
      <c r="D436" s="230"/>
      <c r="E436" s="221"/>
    </row>
    <row r="437" spans="1:5" ht="19.5">
      <c r="A437" s="1995" t="s">
        <v>1876</v>
      </c>
      <c r="B437" s="273" t="s">
        <v>414</v>
      </c>
      <c r="C437" s="219" t="s">
        <v>366</v>
      </c>
      <c r="D437" s="231"/>
      <c r="E437" s="221"/>
    </row>
    <row r="438" spans="1:5" ht="18.75">
      <c r="A438" s="1995" t="s">
        <v>1877</v>
      </c>
      <c r="B438" s="272" t="s">
        <v>415</v>
      </c>
      <c r="C438" s="219" t="s">
        <v>366</v>
      </c>
      <c r="D438" s="231"/>
      <c r="E438" s="221"/>
    </row>
    <row r="439" spans="1:5" ht="18.75">
      <c r="A439" s="1995" t="s">
        <v>1878</v>
      </c>
      <c r="B439" s="272" t="s">
        <v>416</v>
      </c>
      <c r="C439" s="219" t="s">
        <v>366</v>
      </c>
      <c r="D439" s="231"/>
      <c r="E439" s="221"/>
    </row>
    <row r="440" spans="1:5" ht="18.75">
      <c r="A440" s="1995" t="s">
        <v>1879</v>
      </c>
      <c r="B440" s="272" t="s">
        <v>417</v>
      </c>
      <c r="C440" s="219" t="s">
        <v>366</v>
      </c>
      <c r="D440" s="231"/>
      <c r="E440" s="221"/>
    </row>
    <row r="441" spans="1:5" ht="18.75">
      <c r="A441" s="1995" t="s">
        <v>1880</v>
      </c>
      <c r="B441" s="272" t="s">
        <v>418</v>
      </c>
      <c r="C441" s="219" t="s">
        <v>366</v>
      </c>
      <c r="D441" s="231"/>
      <c r="E441" s="221"/>
    </row>
    <row r="442" spans="1:5" ht="18.75">
      <c r="A442" s="1995" t="s">
        <v>1881</v>
      </c>
      <c r="B442" s="272" t="s">
        <v>419</v>
      </c>
      <c r="C442" s="219" t="s">
        <v>366</v>
      </c>
      <c r="D442" s="231"/>
      <c r="E442" s="221"/>
    </row>
    <row r="443" spans="1:5" ht="18.75">
      <c r="A443" s="1995" t="s">
        <v>1882</v>
      </c>
      <c r="B443" s="272" t="s">
        <v>420</v>
      </c>
      <c r="C443" s="219" t="s">
        <v>366</v>
      </c>
      <c r="D443" s="231"/>
      <c r="E443" s="221"/>
    </row>
    <row r="444" spans="1:5" ht="18.75">
      <c r="A444" s="1995" t="s">
        <v>1883</v>
      </c>
      <c r="B444" s="272" t="s">
        <v>421</v>
      </c>
      <c r="C444" s="219" t="s">
        <v>366</v>
      </c>
      <c r="D444" s="231"/>
      <c r="E444" s="221"/>
    </row>
    <row r="445" spans="1:5" ht="18.75">
      <c r="A445" s="1995" t="s">
        <v>1884</v>
      </c>
      <c r="B445" s="272" t="s">
        <v>422</v>
      </c>
      <c r="C445" s="219" t="s">
        <v>366</v>
      </c>
      <c r="D445" s="231"/>
      <c r="E445" s="221"/>
    </row>
    <row r="446" spans="1:5" ht="18.75">
      <c r="A446" s="1995" t="s">
        <v>1885</v>
      </c>
      <c r="B446" s="272" t="s">
        <v>423</v>
      </c>
      <c r="C446" s="219" t="s">
        <v>366</v>
      </c>
      <c r="D446" s="231"/>
      <c r="E446" s="221"/>
    </row>
    <row r="447" spans="1:5" ht="18.75">
      <c r="A447" s="1995" t="s">
        <v>1886</v>
      </c>
      <c r="B447" s="272" t="s">
        <v>424</v>
      </c>
      <c r="C447" s="219" t="s">
        <v>366</v>
      </c>
      <c r="D447" s="231"/>
      <c r="E447" s="221"/>
    </row>
    <row r="448" spans="1:5" ht="19.5" thickBot="1">
      <c r="A448" s="1995" t="s">
        <v>1887</v>
      </c>
      <c r="B448" s="275" t="s">
        <v>425</v>
      </c>
      <c r="C448" s="219" t="s">
        <v>366</v>
      </c>
      <c r="D448" s="231"/>
      <c r="E448" s="221"/>
    </row>
    <row r="449" spans="1:5" ht="18.75">
      <c r="A449" s="1995" t="s">
        <v>1888</v>
      </c>
      <c r="B449" s="271" t="s">
        <v>426</v>
      </c>
      <c r="C449" s="219" t="s">
        <v>366</v>
      </c>
      <c r="D449" s="231"/>
      <c r="E449" s="221"/>
    </row>
    <row r="450" spans="1:5" ht="18.75">
      <c r="A450" s="1995" t="s">
        <v>1889</v>
      </c>
      <c r="B450" s="272" t="s">
        <v>427</v>
      </c>
      <c r="C450" s="219" t="s">
        <v>366</v>
      </c>
      <c r="D450" s="231"/>
      <c r="E450" s="221"/>
    </row>
    <row r="451" spans="1:5" ht="18.75">
      <c r="A451" s="1995" t="s">
        <v>1890</v>
      </c>
      <c r="B451" s="272" t="s">
        <v>428</v>
      </c>
      <c r="C451" s="219" t="s">
        <v>366</v>
      </c>
      <c r="D451" s="231"/>
      <c r="E451" s="221"/>
    </row>
    <row r="452" spans="1:5" ht="18.75">
      <c r="A452" s="1995" t="s">
        <v>1891</v>
      </c>
      <c r="B452" s="272" t="s">
        <v>429</v>
      </c>
      <c r="C452" s="219" t="s">
        <v>366</v>
      </c>
      <c r="D452" s="231"/>
      <c r="E452" s="221"/>
    </row>
    <row r="453" spans="1:5" ht="19.5">
      <c r="A453" s="1995" t="s">
        <v>1892</v>
      </c>
      <c r="B453" s="273" t="s">
        <v>430</v>
      </c>
      <c r="C453" s="219" t="s">
        <v>366</v>
      </c>
      <c r="D453" s="231"/>
      <c r="E453" s="221"/>
    </row>
    <row r="454" spans="1:5" ht="18.75">
      <c r="A454" s="1995" t="s">
        <v>1893</v>
      </c>
      <c r="B454" s="272" t="s">
        <v>431</v>
      </c>
      <c r="C454" s="219" t="s">
        <v>366</v>
      </c>
      <c r="D454" s="231"/>
      <c r="E454" s="221"/>
    </row>
    <row r="455" spans="1:5" ht="18.75">
      <c r="A455" s="1995" t="s">
        <v>1894</v>
      </c>
      <c r="B455" s="272" t="s">
        <v>432</v>
      </c>
      <c r="C455" s="219" t="s">
        <v>366</v>
      </c>
      <c r="D455" s="231"/>
      <c r="E455" s="221"/>
    </row>
    <row r="456" spans="1:5" ht="18.75">
      <c r="A456" s="1995" t="s">
        <v>1895</v>
      </c>
      <c r="B456" s="272" t="s">
        <v>433</v>
      </c>
      <c r="C456" s="219" t="s">
        <v>366</v>
      </c>
      <c r="D456" s="231"/>
      <c r="E456" s="221"/>
    </row>
    <row r="457" spans="1:5" ht="18.75">
      <c r="A457" s="1995" t="s">
        <v>1896</v>
      </c>
      <c r="B457" s="272" t="s">
        <v>434</v>
      </c>
      <c r="C457" s="219" t="s">
        <v>366</v>
      </c>
      <c r="D457" s="231"/>
      <c r="E457" s="221"/>
    </row>
    <row r="458" spans="1:5" ht="18.75">
      <c r="A458" s="1995" t="s">
        <v>1897</v>
      </c>
      <c r="B458" s="272" t="s">
        <v>435</v>
      </c>
      <c r="C458" s="219" t="s">
        <v>366</v>
      </c>
      <c r="D458" s="231"/>
      <c r="E458" s="221"/>
    </row>
    <row r="459" spans="1:5" ht="18.75">
      <c r="A459" s="1995" t="s">
        <v>1898</v>
      </c>
      <c r="B459" s="272" t="s">
        <v>436</v>
      </c>
      <c r="C459" s="219" t="s">
        <v>366</v>
      </c>
      <c r="D459" s="231"/>
      <c r="E459" s="221"/>
    </row>
    <row r="460" spans="1:5" ht="19.5" thickBot="1">
      <c r="A460" s="1995" t="s">
        <v>1899</v>
      </c>
      <c r="B460" s="275" t="s">
        <v>437</v>
      </c>
      <c r="C460" s="219" t="s">
        <v>366</v>
      </c>
      <c r="D460" s="231"/>
      <c r="E460" s="221"/>
    </row>
    <row r="461" spans="1:5" ht="19.5">
      <c r="A461" s="1995" t="s">
        <v>1900</v>
      </c>
      <c r="B461" s="276" t="s">
        <v>438</v>
      </c>
      <c r="C461" s="219" t="s">
        <v>366</v>
      </c>
      <c r="D461" s="231"/>
      <c r="E461" s="221"/>
    </row>
    <row r="462" spans="1:5" ht="18.75">
      <c r="A462" s="1995" t="s">
        <v>1901</v>
      </c>
      <c r="B462" s="272" t="s">
        <v>439</v>
      </c>
      <c r="C462" s="219" t="s">
        <v>366</v>
      </c>
      <c r="D462" s="231"/>
      <c r="E462" s="221"/>
    </row>
    <row r="463" spans="1:5" ht="18.75">
      <c r="A463" s="1995" t="s">
        <v>1902</v>
      </c>
      <c r="B463" s="272" t="s">
        <v>440</v>
      </c>
      <c r="C463" s="219" t="s">
        <v>366</v>
      </c>
      <c r="D463" s="231"/>
      <c r="E463" s="221"/>
    </row>
    <row r="464" spans="1:5" ht="18.75">
      <c r="A464" s="1995" t="s">
        <v>1903</v>
      </c>
      <c r="B464" s="272" t="s">
        <v>441</v>
      </c>
      <c r="C464" s="219" t="s">
        <v>366</v>
      </c>
      <c r="D464" s="231"/>
      <c r="E464" s="221"/>
    </row>
    <row r="465" spans="1:5" ht="18.75">
      <c r="A465" s="1995" t="s">
        <v>1904</v>
      </c>
      <c r="B465" s="272" t="s">
        <v>442</v>
      </c>
      <c r="C465" s="219" t="s">
        <v>366</v>
      </c>
      <c r="D465" s="231"/>
      <c r="E465" s="221"/>
    </row>
    <row r="466" spans="1:5" ht="18.75">
      <c r="A466" s="1995" t="s">
        <v>1905</v>
      </c>
      <c r="B466" s="272" t="s">
        <v>443</v>
      </c>
      <c r="C466" s="219" t="s">
        <v>366</v>
      </c>
      <c r="D466" s="231"/>
      <c r="E466" s="221"/>
    </row>
    <row r="467" spans="1:5" ht="18.75">
      <c r="A467" s="1995" t="s">
        <v>1906</v>
      </c>
      <c r="B467" s="272" t="s">
        <v>444</v>
      </c>
      <c r="C467" s="219" t="s">
        <v>366</v>
      </c>
      <c r="D467" s="231"/>
      <c r="E467" s="221"/>
    </row>
    <row r="468" spans="1:5" ht="18.75">
      <c r="A468" s="1995" t="s">
        <v>1907</v>
      </c>
      <c r="B468" s="272" t="s">
        <v>445</v>
      </c>
      <c r="C468" s="219" t="s">
        <v>366</v>
      </c>
      <c r="D468" s="231"/>
      <c r="E468" s="221"/>
    </row>
    <row r="469" spans="1:5" ht="18.75">
      <c r="A469" s="1995" t="s">
        <v>1908</v>
      </c>
      <c r="B469" s="272" t="s">
        <v>446</v>
      </c>
      <c r="C469" s="219" t="s">
        <v>366</v>
      </c>
      <c r="D469" s="231"/>
      <c r="E469" s="221"/>
    </row>
    <row r="470" spans="1:5" ht="19.5" thickBot="1">
      <c r="A470" s="1995" t="s">
        <v>1909</v>
      </c>
      <c r="B470" s="275" t="s">
        <v>447</v>
      </c>
      <c r="C470" s="219" t="s">
        <v>366</v>
      </c>
      <c r="D470" s="231"/>
      <c r="E470" s="221"/>
    </row>
    <row r="471" spans="1:5" ht="18.75">
      <c r="A471" s="1995" t="s">
        <v>1910</v>
      </c>
      <c r="B471" s="271" t="s">
        <v>448</v>
      </c>
      <c r="C471" s="219" t="s">
        <v>366</v>
      </c>
      <c r="D471" s="231"/>
      <c r="E471" s="221"/>
    </row>
    <row r="472" spans="1:5" ht="18.75">
      <c r="A472" s="1995" t="s">
        <v>1911</v>
      </c>
      <c r="B472" s="272" t="s">
        <v>449</v>
      </c>
      <c r="C472" s="219" t="s">
        <v>366</v>
      </c>
      <c r="D472" s="231"/>
      <c r="E472" s="221"/>
    </row>
    <row r="473" spans="1:5" ht="18.75">
      <c r="A473" s="1995" t="s">
        <v>1912</v>
      </c>
      <c r="B473" s="272" t="s">
        <v>450</v>
      </c>
      <c r="C473" s="219" t="s">
        <v>366</v>
      </c>
      <c r="D473" s="231"/>
      <c r="E473" s="221"/>
    </row>
    <row r="474" spans="1:5" ht="19.5">
      <c r="A474" s="1995" t="s">
        <v>1913</v>
      </c>
      <c r="B474" s="273" t="s">
        <v>451</v>
      </c>
      <c r="C474" s="219" t="s">
        <v>366</v>
      </c>
      <c r="D474" s="231"/>
      <c r="E474" s="221"/>
    </row>
    <row r="475" spans="1:5" ht="18.75">
      <c r="A475" s="1995" t="s">
        <v>1914</v>
      </c>
      <c r="B475" s="272" t="s">
        <v>452</v>
      </c>
      <c r="C475" s="219" t="s">
        <v>366</v>
      </c>
      <c r="D475" s="231"/>
      <c r="E475" s="221"/>
    </row>
    <row r="476" spans="1:5" ht="18.75">
      <c r="A476" s="1995" t="s">
        <v>1915</v>
      </c>
      <c r="B476" s="272" t="s">
        <v>453</v>
      </c>
      <c r="C476" s="219" t="s">
        <v>366</v>
      </c>
      <c r="D476" s="231"/>
      <c r="E476" s="221"/>
    </row>
    <row r="477" spans="1:5" ht="18.75">
      <c r="A477" s="1995" t="s">
        <v>1916</v>
      </c>
      <c r="B477" s="272" t="s">
        <v>454</v>
      </c>
      <c r="C477" s="219" t="s">
        <v>366</v>
      </c>
      <c r="D477" s="231"/>
      <c r="E477" s="221"/>
    </row>
    <row r="478" spans="1:5" ht="18.75">
      <c r="A478" s="1995" t="s">
        <v>1917</v>
      </c>
      <c r="B478" s="272" t="s">
        <v>455</v>
      </c>
      <c r="C478" s="219" t="s">
        <v>366</v>
      </c>
      <c r="D478" s="231"/>
      <c r="E478" s="221"/>
    </row>
    <row r="479" spans="1:5" ht="18.75">
      <c r="A479" s="1995" t="s">
        <v>1918</v>
      </c>
      <c r="B479" s="272" t="s">
        <v>456</v>
      </c>
      <c r="C479" s="219" t="s">
        <v>366</v>
      </c>
      <c r="D479" s="231"/>
      <c r="E479" s="221"/>
    </row>
    <row r="480" spans="1:5" ht="18.75">
      <c r="A480" s="1995" t="s">
        <v>1919</v>
      </c>
      <c r="B480" s="272" t="s">
        <v>457</v>
      </c>
      <c r="C480" s="219" t="s">
        <v>366</v>
      </c>
      <c r="D480" s="231"/>
      <c r="E480" s="221"/>
    </row>
    <row r="481" spans="1:5" ht="19.5" thickBot="1">
      <c r="A481" s="1995" t="s">
        <v>1920</v>
      </c>
      <c r="B481" s="275" t="s">
        <v>458</v>
      </c>
      <c r="C481" s="219" t="s">
        <v>366</v>
      </c>
      <c r="D481" s="231"/>
      <c r="E481" s="221"/>
    </row>
    <row r="482" spans="1:5" ht="18.75">
      <c r="A482" s="1995" t="s">
        <v>1921</v>
      </c>
      <c r="B482" s="271" t="s">
        <v>459</v>
      </c>
      <c r="C482" s="219" t="s">
        <v>366</v>
      </c>
      <c r="D482" s="231"/>
      <c r="E482" s="221"/>
    </row>
    <row r="483" spans="1:5" ht="18.75">
      <c r="A483" s="1995" t="s">
        <v>1922</v>
      </c>
      <c r="B483" s="272" t="s">
        <v>460</v>
      </c>
      <c r="C483" s="219" t="s">
        <v>366</v>
      </c>
      <c r="D483" s="231"/>
      <c r="E483" s="221"/>
    </row>
    <row r="484" spans="1:5" ht="19.5">
      <c r="A484" s="1995" t="s">
        <v>1923</v>
      </c>
      <c r="B484" s="273" t="s">
        <v>461</v>
      </c>
      <c r="C484" s="219" t="s">
        <v>366</v>
      </c>
      <c r="D484" s="231"/>
      <c r="E484" s="221"/>
    </row>
    <row r="485" spans="1:5" ht="18.75">
      <c r="A485" s="1995" t="s">
        <v>1924</v>
      </c>
      <c r="B485" s="272" t="s">
        <v>462</v>
      </c>
      <c r="C485" s="219" t="s">
        <v>366</v>
      </c>
      <c r="D485" s="231"/>
      <c r="E485" s="221"/>
    </row>
    <row r="486" spans="1:5" ht="18.75">
      <c r="A486" s="1995" t="s">
        <v>1925</v>
      </c>
      <c r="B486" s="272" t="s">
        <v>463</v>
      </c>
      <c r="C486" s="219" t="s">
        <v>366</v>
      </c>
      <c r="D486" s="231"/>
      <c r="E486" s="221"/>
    </row>
    <row r="487" spans="1:5" ht="18.75">
      <c r="A487" s="1995" t="s">
        <v>1926</v>
      </c>
      <c r="B487" s="272" t="s">
        <v>464</v>
      </c>
      <c r="C487" s="219" t="s">
        <v>366</v>
      </c>
      <c r="D487" s="231"/>
      <c r="E487" s="221"/>
    </row>
    <row r="488" spans="1:5" ht="18.75">
      <c r="A488" s="1995" t="s">
        <v>1927</v>
      </c>
      <c r="B488" s="272" t="s">
        <v>465</v>
      </c>
      <c r="C488" s="219" t="s">
        <v>366</v>
      </c>
      <c r="D488" s="231"/>
      <c r="E488" s="221"/>
    </row>
    <row r="489" spans="1:5" ht="18.75">
      <c r="A489" s="1995" t="s">
        <v>1928</v>
      </c>
      <c r="B489" s="272" t="s">
        <v>466</v>
      </c>
      <c r="C489" s="219" t="s">
        <v>366</v>
      </c>
      <c r="D489" s="231"/>
      <c r="E489" s="221"/>
    </row>
    <row r="490" spans="1:5" ht="18.75">
      <c r="A490" s="1995" t="s">
        <v>1929</v>
      </c>
      <c r="B490" s="272" t="s">
        <v>467</v>
      </c>
      <c r="C490" s="219" t="s">
        <v>366</v>
      </c>
      <c r="D490" s="231"/>
      <c r="E490" s="221"/>
    </row>
    <row r="491" spans="1:5" ht="19.5" thickBot="1">
      <c r="A491" s="1995" t="s">
        <v>1930</v>
      </c>
      <c r="B491" s="275" t="s">
        <v>468</v>
      </c>
      <c r="C491" s="219" t="s">
        <v>366</v>
      </c>
      <c r="D491" s="231"/>
      <c r="E491" s="221"/>
    </row>
    <row r="492" spans="1:5" ht="19.5">
      <c r="A492" s="1995" t="s">
        <v>1931</v>
      </c>
      <c r="B492" s="276" t="s">
        <v>469</v>
      </c>
      <c r="C492" s="219" t="s">
        <v>366</v>
      </c>
      <c r="D492" s="231"/>
      <c r="E492" s="221"/>
    </row>
    <row r="493" spans="1:5" ht="18.75">
      <c r="A493" s="1995" t="s">
        <v>1932</v>
      </c>
      <c r="B493" s="272" t="s">
        <v>470</v>
      </c>
      <c r="C493" s="219" t="s">
        <v>366</v>
      </c>
      <c r="D493" s="231"/>
      <c r="E493" s="221"/>
    </row>
    <row r="494" spans="1:5" ht="18.75">
      <c r="A494" s="1995" t="s">
        <v>1933</v>
      </c>
      <c r="B494" s="272" t="s">
        <v>471</v>
      </c>
      <c r="C494" s="219" t="s">
        <v>366</v>
      </c>
      <c r="D494" s="231"/>
      <c r="E494" s="221"/>
    </row>
    <row r="495" spans="1:5" ht="19.5" thickBot="1">
      <c r="A495" s="1995" t="s">
        <v>1934</v>
      </c>
      <c r="B495" s="275" t="s">
        <v>472</v>
      </c>
      <c r="C495" s="219" t="s">
        <v>366</v>
      </c>
      <c r="D495" s="231"/>
      <c r="E495" s="221"/>
    </row>
    <row r="496" spans="1:5" ht="18.75">
      <c r="A496" s="1995" t="s">
        <v>1935</v>
      </c>
      <c r="B496" s="271" t="s">
        <v>473</v>
      </c>
      <c r="C496" s="219" t="s">
        <v>366</v>
      </c>
      <c r="D496" s="231"/>
      <c r="E496" s="221"/>
    </row>
    <row r="497" spans="1:5" ht="18.75">
      <c r="A497" s="1995" t="s">
        <v>1936</v>
      </c>
      <c r="B497" s="272" t="s">
        <v>474</v>
      </c>
      <c r="C497" s="219" t="s">
        <v>366</v>
      </c>
      <c r="D497" s="231"/>
      <c r="E497" s="221"/>
    </row>
    <row r="498" spans="1:5" ht="19.5">
      <c r="A498" s="1995" t="s">
        <v>1937</v>
      </c>
      <c r="B498" s="273" t="s">
        <v>475</v>
      </c>
      <c r="C498" s="219" t="s">
        <v>366</v>
      </c>
      <c r="D498" s="231"/>
      <c r="E498" s="221"/>
    </row>
    <row r="499" spans="1:5" ht="18.75">
      <c r="A499" s="1995" t="s">
        <v>1938</v>
      </c>
      <c r="B499" s="272" t="s">
        <v>476</v>
      </c>
      <c r="C499" s="219" t="s">
        <v>366</v>
      </c>
      <c r="D499" s="231"/>
      <c r="E499" s="221"/>
    </row>
    <row r="500" spans="1:5" ht="18.75">
      <c r="A500" s="1995" t="s">
        <v>1939</v>
      </c>
      <c r="B500" s="272" t="s">
        <v>477</v>
      </c>
      <c r="C500" s="219" t="s">
        <v>366</v>
      </c>
      <c r="D500" s="231"/>
      <c r="E500" s="221"/>
    </row>
    <row r="501" spans="1:5" ht="18.75">
      <c r="A501" s="1995" t="s">
        <v>1940</v>
      </c>
      <c r="B501" s="272" t="s">
        <v>478</v>
      </c>
      <c r="C501" s="219" t="s">
        <v>366</v>
      </c>
      <c r="D501" s="231"/>
      <c r="E501" s="221"/>
    </row>
    <row r="502" spans="1:5" ht="18.75">
      <c r="A502" s="1995" t="s">
        <v>1941</v>
      </c>
      <c r="B502" s="272" t="s">
        <v>479</v>
      </c>
      <c r="C502" s="219" t="s">
        <v>366</v>
      </c>
      <c r="D502" s="231"/>
      <c r="E502" s="221"/>
    </row>
    <row r="503" spans="1:5" ht="19.5" thickBot="1">
      <c r="A503" s="1995" t="s">
        <v>1942</v>
      </c>
      <c r="B503" s="275" t="s">
        <v>480</v>
      </c>
      <c r="C503" s="219" t="s">
        <v>366</v>
      </c>
      <c r="D503" s="231"/>
      <c r="E503" s="221"/>
    </row>
    <row r="504" spans="1:5" ht="18.75">
      <c r="A504" s="1995" t="s">
        <v>1943</v>
      </c>
      <c r="B504" s="271" t="s">
        <v>481</v>
      </c>
      <c r="C504" s="219" t="s">
        <v>366</v>
      </c>
      <c r="D504" s="231"/>
      <c r="E504" s="221"/>
    </row>
    <row r="505" spans="1:5" ht="18.75">
      <c r="A505" s="1995" t="s">
        <v>1944</v>
      </c>
      <c r="B505" s="272" t="s">
        <v>482</v>
      </c>
      <c r="C505" s="219" t="s">
        <v>366</v>
      </c>
      <c r="D505" s="231"/>
      <c r="E505" s="221"/>
    </row>
    <row r="506" spans="1:5" ht="18.75">
      <c r="A506" s="1995" t="s">
        <v>1945</v>
      </c>
      <c r="B506" s="272" t="s">
        <v>483</v>
      </c>
      <c r="C506" s="219" t="s">
        <v>366</v>
      </c>
      <c r="D506" s="231"/>
      <c r="E506" s="221"/>
    </row>
    <row r="507" spans="1:5" ht="18.75">
      <c r="A507" s="1995" t="s">
        <v>1946</v>
      </c>
      <c r="B507" s="272" t="s">
        <v>484</v>
      </c>
      <c r="C507" s="219" t="s">
        <v>366</v>
      </c>
      <c r="D507" s="231"/>
      <c r="E507" s="221"/>
    </row>
    <row r="508" spans="1:5" ht="19.5">
      <c r="A508" s="1995" t="s">
        <v>1947</v>
      </c>
      <c r="B508" s="273" t="s">
        <v>485</v>
      </c>
      <c r="C508" s="219" t="s">
        <v>366</v>
      </c>
      <c r="D508" s="231"/>
      <c r="E508" s="221"/>
    </row>
    <row r="509" spans="1:5" ht="18.75">
      <c r="A509" s="1995" t="s">
        <v>1948</v>
      </c>
      <c r="B509" s="272" t="s">
        <v>486</v>
      </c>
      <c r="C509" s="219" t="s">
        <v>366</v>
      </c>
      <c r="D509" s="231"/>
      <c r="E509" s="221"/>
    </row>
    <row r="510" spans="1:5" ht="19.5" thickBot="1">
      <c r="A510" s="1995" t="s">
        <v>1949</v>
      </c>
      <c r="B510" s="275" t="s">
        <v>1122</v>
      </c>
      <c r="C510" s="219" t="s">
        <v>366</v>
      </c>
      <c r="D510" s="231"/>
      <c r="E510" s="221"/>
    </row>
    <row r="511" spans="1:5" ht="18.75">
      <c r="A511" s="1995" t="s">
        <v>1950</v>
      </c>
      <c r="B511" s="271" t="s">
        <v>1123</v>
      </c>
      <c r="C511" s="219" t="s">
        <v>366</v>
      </c>
      <c r="D511" s="231"/>
      <c r="E511" s="221"/>
    </row>
    <row r="512" spans="1:5" ht="18.75">
      <c r="A512" s="1995" t="s">
        <v>1951</v>
      </c>
      <c r="B512" s="272" t="s">
        <v>1124</v>
      </c>
      <c r="C512" s="219" t="s">
        <v>366</v>
      </c>
      <c r="D512" s="231"/>
      <c r="E512" s="221"/>
    </row>
    <row r="513" spans="1:5" ht="18.75">
      <c r="A513" s="1995" t="s">
        <v>1952</v>
      </c>
      <c r="B513" s="272" t="s">
        <v>1125</v>
      </c>
      <c r="C513" s="219" t="s">
        <v>366</v>
      </c>
      <c r="D513" s="231"/>
      <c r="E513" s="221"/>
    </row>
    <row r="514" spans="1:5" ht="18.75">
      <c r="A514" s="1995" t="s">
        <v>1953</v>
      </c>
      <c r="B514" s="272" t="s">
        <v>1126</v>
      </c>
      <c r="C514" s="219" t="s">
        <v>366</v>
      </c>
      <c r="D514" s="231"/>
      <c r="E514" s="221"/>
    </row>
    <row r="515" spans="1:5" ht="19.5">
      <c r="A515" s="1995" t="s">
        <v>1954</v>
      </c>
      <c r="B515" s="273" t="s">
        <v>1127</v>
      </c>
      <c r="C515" s="219" t="s">
        <v>366</v>
      </c>
      <c r="D515" s="231"/>
      <c r="E515" s="221"/>
    </row>
    <row r="516" spans="1:5" ht="18.75">
      <c r="A516" s="1995" t="s">
        <v>1955</v>
      </c>
      <c r="B516" s="272" t="s">
        <v>1128</v>
      </c>
      <c r="C516" s="219" t="s">
        <v>366</v>
      </c>
      <c r="D516" s="231"/>
      <c r="E516" s="221"/>
    </row>
    <row r="517" spans="1:5" ht="18.75">
      <c r="A517" s="1995" t="s">
        <v>1956</v>
      </c>
      <c r="B517" s="272" t="s">
        <v>1129</v>
      </c>
      <c r="C517" s="219" t="s">
        <v>366</v>
      </c>
      <c r="D517" s="231"/>
      <c r="E517" s="221"/>
    </row>
    <row r="518" spans="1:5" ht="18.75">
      <c r="A518" s="1995" t="s">
        <v>1957</v>
      </c>
      <c r="B518" s="272" t="s">
        <v>1130</v>
      </c>
      <c r="C518" s="219" t="s">
        <v>366</v>
      </c>
      <c r="D518" s="231"/>
      <c r="E518" s="221"/>
    </row>
    <row r="519" spans="1:5" ht="19.5" thickBot="1">
      <c r="A519" s="1995" t="s">
        <v>1958</v>
      </c>
      <c r="B519" s="275" t="s">
        <v>1131</v>
      </c>
      <c r="C519" s="219" t="s">
        <v>366</v>
      </c>
      <c r="D519" s="231"/>
      <c r="E519" s="221"/>
    </row>
    <row r="520" spans="1:5" ht="18.75">
      <c r="A520" s="1995" t="s">
        <v>1959</v>
      </c>
      <c r="B520" s="271" t="s">
        <v>1132</v>
      </c>
      <c r="C520" s="219" t="s">
        <v>366</v>
      </c>
      <c r="D520" s="231"/>
      <c r="E520" s="221"/>
    </row>
    <row r="521" spans="1:5" ht="18.75">
      <c r="A521" s="1995" t="s">
        <v>1960</v>
      </c>
      <c r="B521" s="272" t="s">
        <v>1133</v>
      </c>
      <c r="C521" s="219" t="s">
        <v>366</v>
      </c>
      <c r="D521" s="231"/>
      <c r="E521" s="221"/>
    </row>
    <row r="522" spans="1:5" ht="19.5">
      <c r="A522" s="1995" t="s">
        <v>1961</v>
      </c>
      <c r="B522" s="273" t="s">
        <v>1134</v>
      </c>
      <c r="C522" s="219" t="s">
        <v>366</v>
      </c>
      <c r="D522" s="231"/>
      <c r="E522" s="221"/>
    </row>
    <row r="523" spans="1:5" ht="18.75">
      <c r="A523" s="1995" t="s">
        <v>1962</v>
      </c>
      <c r="B523" s="272" t="s">
        <v>1135</v>
      </c>
      <c r="C523" s="219" t="s">
        <v>366</v>
      </c>
      <c r="D523" s="231"/>
      <c r="E523" s="221"/>
    </row>
    <row r="524" spans="1:5" ht="18.75">
      <c r="A524" s="1995" t="s">
        <v>1963</v>
      </c>
      <c r="B524" s="272" t="s">
        <v>1136</v>
      </c>
      <c r="C524" s="219" t="s">
        <v>366</v>
      </c>
      <c r="D524" s="231"/>
      <c r="E524" s="221"/>
    </row>
    <row r="525" spans="1:5" ht="18.75">
      <c r="A525" s="1995" t="s">
        <v>1964</v>
      </c>
      <c r="B525" s="272" t="s">
        <v>1137</v>
      </c>
      <c r="C525" s="219" t="s">
        <v>366</v>
      </c>
      <c r="D525" s="231"/>
      <c r="E525" s="221"/>
    </row>
    <row r="526" spans="1:5" ht="18.75">
      <c r="A526" s="1995" t="s">
        <v>1965</v>
      </c>
      <c r="B526" s="272" t="s">
        <v>1138</v>
      </c>
      <c r="C526" s="219" t="s">
        <v>366</v>
      </c>
      <c r="D526" s="231"/>
      <c r="E526" s="221"/>
    </row>
    <row r="527" spans="1:5" ht="19.5" thickBot="1">
      <c r="A527" s="1995" t="s">
        <v>1966</v>
      </c>
      <c r="B527" s="275" t="s">
        <v>1139</v>
      </c>
      <c r="C527" s="219" t="s">
        <v>366</v>
      </c>
      <c r="D527" s="231"/>
      <c r="E527" s="221"/>
    </row>
    <row r="528" spans="1:5" ht="18.75">
      <c r="A528" s="1995" t="s">
        <v>1967</v>
      </c>
      <c r="B528" s="271" t="s">
        <v>1140</v>
      </c>
      <c r="C528" s="219" t="s">
        <v>366</v>
      </c>
      <c r="D528" s="231"/>
      <c r="E528" s="221"/>
    </row>
    <row r="529" spans="1:5" ht="18.75">
      <c r="A529" s="1995" t="s">
        <v>1968</v>
      </c>
      <c r="B529" s="272" t="s">
        <v>1141</v>
      </c>
      <c r="C529" s="219" t="s">
        <v>366</v>
      </c>
      <c r="D529" s="231"/>
      <c r="E529" s="221"/>
    </row>
    <row r="530" spans="1:5" ht="18.75">
      <c r="A530" s="1995" t="s">
        <v>1969</v>
      </c>
      <c r="B530" s="272" t="s">
        <v>1142</v>
      </c>
      <c r="C530" s="219" t="s">
        <v>366</v>
      </c>
      <c r="D530" s="231"/>
      <c r="E530" s="221"/>
    </row>
    <row r="531" spans="1:5" ht="18.75">
      <c r="A531" s="1995" t="s">
        <v>1970</v>
      </c>
      <c r="B531" s="272" t="s">
        <v>1143</v>
      </c>
      <c r="C531" s="219" t="s">
        <v>366</v>
      </c>
      <c r="D531" s="231"/>
      <c r="E531" s="221"/>
    </row>
    <row r="532" spans="1:5" ht="18.75">
      <c r="A532" s="1995" t="s">
        <v>1971</v>
      </c>
      <c r="B532" s="272" t="s">
        <v>1144</v>
      </c>
      <c r="C532" s="219" t="s">
        <v>366</v>
      </c>
      <c r="D532" s="231"/>
      <c r="E532" s="221"/>
    </row>
    <row r="533" spans="1:5" ht="18.75">
      <c r="A533" s="1995" t="s">
        <v>1972</v>
      </c>
      <c r="B533" s="272" t="s">
        <v>1145</v>
      </c>
      <c r="C533" s="219" t="s">
        <v>366</v>
      </c>
      <c r="D533" s="231"/>
      <c r="E533" s="221"/>
    </row>
    <row r="534" spans="1:5" ht="18.75">
      <c r="A534" s="1995" t="s">
        <v>1973</v>
      </c>
      <c r="B534" s="272" t="s">
        <v>1146</v>
      </c>
      <c r="C534" s="219" t="s">
        <v>366</v>
      </c>
      <c r="D534" s="231"/>
      <c r="E534" s="221"/>
    </row>
    <row r="535" spans="1:5" ht="18.75">
      <c r="A535" s="1995" t="s">
        <v>1974</v>
      </c>
      <c r="B535" s="272" t="s">
        <v>1147</v>
      </c>
      <c r="C535" s="219" t="s">
        <v>366</v>
      </c>
      <c r="D535" s="231"/>
      <c r="E535" s="221"/>
    </row>
    <row r="536" spans="1:5" ht="19.5">
      <c r="A536" s="1995" t="s">
        <v>1975</v>
      </c>
      <c r="B536" s="273" t="s">
        <v>1148</v>
      </c>
      <c r="C536" s="219" t="s">
        <v>366</v>
      </c>
      <c r="D536" s="231"/>
      <c r="E536" s="221"/>
    </row>
    <row r="537" spans="1:5" ht="18.75">
      <c r="A537" s="1995" t="s">
        <v>1976</v>
      </c>
      <c r="B537" s="272" t="s">
        <v>1149</v>
      </c>
      <c r="C537" s="219" t="s">
        <v>366</v>
      </c>
      <c r="D537" s="231"/>
      <c r="E537" s="221"/>
    </row>
    <row r="538" spans="1:5" ht="19.5" thickBot="1">
      <c r="A538" s="1995" t="s">
        <v>1977</v>
      </c>
      <c r="B538" s="275" t="s">
        <v>1150</v>
      </c>
      <c r="C538" s="219" t="s">
        <v>366</v>
      </c>
      <c r="D538" s="231"/>
      <c r="E538" s="221"/>
    </row>
    <row r="539" spans="1:5" ht="18.75">
      <c r="A539" s="1995" t="s">
        <v>1978</v>
      </c>
      <c r="B539" s="271" t="s">
        <v>1151</v>
      </c>
      <c r="C539" s="219" t="s">
        <v>366</v>
      </c>
      <c r="D539" s="231"/>
      <c r="E539" s="221"/>
    </row>
    <row r="540" spans="1:5" ht="18.75">
      <c r="A540" s="1995" t="s">
        <v>1979</v>
      </c>
      <c r="B540" s="272" t="s">
        <v>1152</v>
      </c>
      <c r="C540" s="219" t="s">
        <v>366</v>
      </c>
      <c r="D540" s="231"/>
      <c r="E540" s="221"/>
    </row>
    <row r="541" spans="1:5" ht="18.75">
      <c r="A541" s="1995" t="s">
        <v>1980</v>
      </c>
      <c r="B541" s="272" t="s">
        <v>1153</v>
      </c>
      <c r="C541" s="219" t="s">
        <v>366</v>
      </c>
      <c r="D541" s="231"/>
      <c r="E541" s="221"/>
    </row>
    <row r="542" spans="1:5" ht="18.75">
      <c r="A542" s="1995" t="s">
        <v>1981</v>
      </c>
      <c r="B542" s="272" t="s">
        <v>1154</v>
      </c>
      <c r="C542" s="219" t="s">
        <v>366</v>
      </c>
      <c r="D542" s="231"/>
      <c r="E542" s="221"/>
    </row>
    <row r="543" spans="1:5" ht="18.75">
      <c r="A543" s="1995" t="s">
        <v>1982</v>
      </c>
      <c r="B543" s="272" t="s">
        <v>1155</v>
      </c>
      <c r="C543" s="219" t="s">
        <v>366</v>
      </c>
      <c r="D543" s="231"/>
      <c r="E543" s="221"/>
    </row>
    <row r="544" spans="1:5" ht="19.5">
      <c r="A544" s="1995" t="s">
        <v>1983</v>
      </c>
      <c r="B544" s="273" t="s">
        <v>1156</v>
      </c>
      <c r="C544" s="219" t="s">
        <v>366</v>
      </c>
      <c r="D544" s="231"/>
      <c r="E544" s="221"/>
    </row>
    <row r="545" spans="1:5" ht="18.75">
      <c r="A545" s="1995" t="s">
        <v>1984</v>
      </c>
      <c r="B545" s="272" t="s">
        <v>1157</v>
      </c>
      <c r="C545" s="219" t="s">
        <v>366</v>
      </c>
      <c r="D545" s="231"/>
      <c r="E545" s="221"/>
    </row>
    <row r="546" spans="1:5" ht="18.75">
      <c r="A546" s="1995" t="s">
        <v>1985</v>
      </c>
      <c r="B546" s="272" t="s">
        <v>1158</v>
      </c>
      <c r="C546" s="219" t="s">
        <v>366</v>
      </c>
      <c r="D546" s="231"/>
      <c r="E546" s="221"/>
    </row>
    <row r="547" spans="1:5" ht="18.75">
      <c r="A547" s="1995" t="s">
        <v>1986</v>
      </c>
      <c r="B547" s="272" t="s">
        <v>1159</v>
      </c>
      <c r="C547" s="219" t="s">
        <v>366</v>
      </c>
      <c r="D547" s="231"/>
      <c r="E547" s="221"/>
    </row>
    <row r="548" spans="1:5" ht="18.75">
      <c r="A548" s="1995" t="s">
        <v>1987</v>
      </c>
      <c r="B548" s="272" t="s">
        <v>1160</v>
      </c>
      <c r="C548" s="219" t="s">
        <v>366</v>
      </c>
      <c r="D548" s="231"/>
      <c r="E548" s="221"/>
    </row>
    <row r="549" spans="1:5" ht="18.75">
      <c r="A549" s="1995" t="s">
        <v>1988</v>
      </c>
      <c r="B549" s="1175" t="s">
        <v>1161</v>
      </c>
      <c r="C549" s="219" t="s">
        <v>366</v>
      </c>
      <c r="D549" s="231"/>
      <c r="E549" s="221"/>
    </row>
    <row r="550" spans="1:5" ht="19.5" thickBot="1">
      <c r="A550" s="1995" t="s">
        <v>1989</v>
      </c>
      <c r="B550" s="275" t="s">
        <v>1455</v>
      </c>
      <c r="C550" s="219" t="s">
        <v>366</v>
      </c>
      <c r="D550" s="231"/>
      <c r="E550" s="221"/>
    </row>
    <row r="551" spans="1:5" ht="18.75">
      <c r="A551" s="1995" t="s">
        <v>1990</v>
      </c>
      <c r="B551" s="271" t="s">
        <v>1162</v>
      </c>
      <c r="C551" s="219" t="s">
        <v>366</v>
      </c>
      <c r="D551" s="231"/>
      <c r="E551" s="221"/>
    </row>
    <row r="552" spans="1:5" ht="18.75">
      <c r="A552" s="1995" t="s">
        <v>1991</v>
      </c>
      <c r="B552" s="272" t="s">
        <v>1163</v>
      </c>
      <c r="C552" s="219" t="s">
        <v>366</v>
      </c>
      <c r="D552" s="231"/>
      <c r="E552" s="221"/>
    </row>
    <row r="553" spans="1:5" ht="18.75">
      <c r="A553" s="1995" t="s">
        <v>1992</v>
      </c>
      <c r="B553" s="272" t="s">
        <v>1164</v>
      </c>
      <c r="C553" s="219" t="s">
        <v>366</v>
      </c>
      <c r="D553" s="231"/>
      <c r="E553" s="221"/>
    </row>
    <row r="554" spans="1:5" ht="19.5">
      <c r="A554" s="1995" t="s">
        <v>1993</v>
      </c>
      <c r="B554" s="273" t="s">
        <v>1165</v>
      </c>
      <c r="C554" s="219" t="s">
        <v>366</v>
      </c>
      <c r="D554" s="231"/>
      <c r="E554" s="221"/>
    </row>
    <row r="555" spans="1:5" ht="18.75">
      <c r="A555" s="1995" t="s">
        <v>1994</v>
      </c>
      <c r="B555" s="272" t="s">
        <v>1166</v>
      </c>
      <c r="C555" s="219" t="s">
        <v>366</v>
      </c>
      <c r="D555" s="231"/>
      <c r="E555" s="221"/>
    </row>
    <row r="556" spans="1:5" ht="19.5" thickBot="1">
      <c r="A556" s="1995" t="s">
        <v>1995</v>
      </c>
      <c r="B556" s="275" t="s">
        <v>1167</v>
      </c>
      <c r="C556" s="219" t="s">
        <v>366</v>
      </c>
      <c r="D556" s="231"/>
      <c r="E556" s="221"/>
    </row>
    <row r="557" spans="1:5" ht="18.75">
      <c r="A557" s="1995" t="s">
        <v>1996</v>
      </c>
      <c r="B557" s="277" t="s">
        <v>1168</v>
      </c>
      <c r="C557" s="219" t="s">
        <v>366</v>
      </c>
      <c r="D557" s="231"/>
      <c r="E557" s="221"/>
    </row>
    <row r="558" spans="1:5" ht="18.75">
      <c r="A558" s="1995" t="s">
        <v>1997</v>
      </c>
      <c r="B558" s="272" t="s">
        <v>1169</v>
      </c>
      <c r="C558" s="219" t="s">
        <v>366</v>
      </c>
      <c r="D558" s="231"/>
      <c r="E558" s="221"/>
    </row>
    <row r="559" spans="1:5" ht="18.75">
      <c r="A559" s="1995" t="s">
        <v>1998</v>
      </c>
      <c r="B559" s="272" t="s">
        <v>1170</v>
      </c>
      <c r="C559" s="219" t="s">
        <v>366</v>
      </c>
      <c r="D559" s="231"/>
      <c r="E559" s="221"/>
    </row>
    <row r="560" spans="1:5" ht="18.75">
      <c r="A560" s="1995" t="s">
        <v>1999</v>
      </c>
      <c r="B560" s="272" t="s">
        <v>1171</v>
      </c>
      <c r="C560" s="219" t="s">
        <v>366</v>
      </c>
      <c r="D560" s="231"/>
      <c r="E560" s="221"/>
    </row>
    <row r="561" spans="1:5" ht="18.75">
      <c r="A561" s="1995" t="s">
        <v>2000</v>
      </c>
      <c r="B561" s="272" t="s">
        <v>1172</v>
      </c>
      <c r="C561" s="219" t="s">
        <v>366</v>
      </c>
      <c r="D561" s="231"/>
      <c r="E561" s="221"/>
    </row>
    <row r="562" spans="1:5" ht="18.75">
      <c r="A562" s="1995" t="s">
        <v>2001</v>
      </c>
      <c r="B562" s="272" t="s">
        <v>1173</v>
      </c>
      <c r="C562" s="219" t="s">
        <v>366</v>
      </c>
      <c r="D562" s="231"/>
      <c r="E562" s="221"/>
    </row>
    <row r="563" spans="1:5" ht="18.75">
      <c r="A563" s="1995" t="s">
        <v>2002</v>
      </c>
      <c r="B563" s="272" t="s">
        <v>1174</v>
      </c>
      <c r="C563" s="219" t="s">
        <v>366</v>
      </c>
      <c r="D563" s="231"/>
      <c r="E563" s="221"/>
    </row>
    <row r="564" spans="1:5" ht="19.5">
      <c r="A564" s="1995" t="s">
        <v>2003</v>
      </c>
      <c r="B564" s="273" t="s">
        <v>1175</v>
      </c>
      <c r="C564" s="219" t="s">
        <v>366</v>
      </c>
      <c r="D564" s="231"/>
      <c r="E564" s="221"/>
    </row>
    <row r="565" spans="1:5" ht="18.75">
      <c r="A565" s="1995" t="s">
        <v>2004</v>
      </c>
      <c r="B565" s="272" t="s">
        <v>1176</v>
      </c>
      <c r="C565" s="219" t="s">
        <v>366</v>
      </c>
      <c r="D565" s="231"/>
      <c r="E565" s="221"/>
    </row>
    <row r="566" spans="1:5" ht="18.75">
      <c r="A566" s="1995" t="s">
        <v>2005</v>
      </c>
      <c r="B566" s="272" t="s">
        <v>1177</v>
      </c>
      <c r="C566" s="219" t="s">
        <v>366</v>
      </c>
      <c r="D566" s="231"/>
      <c r="E566" s="221"/>
    </row>
    <row r="567" spans="1:5" ht="19.5" thickBot="1">
      <c r="A567" s="1995" t="s">
        <v>2006</v>
      </c>
      <c r="B567" s="275" t="s">
        <v>1178</v>
      </c>
      <c r="C567" s="219" t="s">
        <v>366</v>
      </c>
      <c r="D567" s="232"/>
      <c r="E567" s="221"/>
    </row>
    <row r="568" spans="1:5" ht="18.75">
      <c r="A568" s="1995" t="s">
        <v>2007</v>
      </c>
      <c r="B568" s="277" t="s">
        <v>1179</v>
      </c>
      <c r="C568" s="219" t="s">
        <v>366</v>
      </c>
      <c r="D568" s="231"/>
      <c r="E568" s="221"/>
    </row>
    <row r="569" spans="1:5" ht="18.75">
      <c r="A569" s="1995" t="s">
        <v>2008</v>
      </c>
      <c r="B569" s="272" t="s">
        <v>1180</v>
      </c>
      <c r="C569" s="219" t="s">
        <v>366</v>
      </c>
      <c r="D569" s="231"/>
      <c r="E569" s="221"/>
    </row>
    <row r="570" spans="1:5" ht="18.75">
      <c r="A570" s="1995" t="s">
        <v>2009</v>
      </c>
      <c r="B570" s="272" t="s">
        <v>1181</v>
      </c>
      <c r="C570" s="219" t="s">
        <v>366</v>
      </c>
      <c r="D570" s="231"/>
      <c r="E570" s="221"/>
    </row>
    <row r="571" spans="1:5" ht="18.75">
      <c r="A571" s="1995" t="s">
        <v>2010</v>
      </c>
      <c r="B571" s="272" t="s">
        <v>1182</v>
      </c>
      <c r="C571" s="219" t="s">
        <v>366</v>
      </c>
      <c r="D571" s="231"/>
      <c r="E571" s="221"/>
    </row>
    <row r="572" spans="1:5" ht="18.75">
      <c r="A572" s="1995" t="s">
        <v>2011</v>
      </c>
      <c r="B572" s="272" t="s">
        <v>1183</v>
      </c>
      <c r="C572" s="219" t="s">
        <v>366</v>
      </c>
      <c r="D572" s="231"/>
      <c r="E572" s="221"/>
    </row>
    <row r="573" spans="1:5" ht="18.75">
      <c r="A573" s="1995" t="s">
        <v>2012</v>
      </c>
      <c r="B573" s="272" t="s">
        <v>1184</v>
      </c>
      <c r="C573" s="219" t="s">
        <v>366</v>
      </c>
      <c r="D573" s="231"/>
      <c r="E573" s="221"/>
    </row>
    <row r="574" spans="1:5" ht="18.75">
      <c r="A574" s="1995" t="s">
        <v>2013</v>
      </c>
      <c r="B574" s="272" t="s">
        <v>1185</v>
      </c>
      <c r="C574" s="219" t="s">
        <v>366</v>
      </c>
      <c r="D574" s="231"/>
      <c r="E574" s="221"/>
    </row>
    <row r="575" spans="1:5" ht="18.75">
      <c r="A575" s="1995" t="s">
        <v>2014</v>
      </c>
      <c r="B575" s="272" t="s">
        <v>1186</v>
      </c>
      <c r="C575" s="219" t="s">
        <v>366</v>
      </c>
      <c r="D575" s="231"/>
      <c r="E575" s="221"/>
    </row>
    <row r="576" spans="1:5" ht="19.5">
      <c r="A576" s="1995" t="s">
        <v>2015</v>
      </c>
      <c r="B576" s="273" t="s">
        <v>1187</v>
      </c>
      <c r="C576" s="219" t="s">
        <v>366</v>
      </c>
      <c r="D576" s="231"/>
      <c r="E576" s="221"/>
    </row>
    <row r="577" spans="1:5" ht="18.75">
      <c r="A577" s="1995" t="s">
        <v>2016</v>
      </c>
      <c r="B577" s="272" t="s">
        <v>1188</v>
      </c>
      <c r="C577" s="219" t="s">
        <v>366</v>
      </c>
      <c r="D577" s="231"/>
      <c r="E577" s="221"/>
    </row>
    <row r="578" spans="1:5" ht="18.75">
      <c r="A578" s="1995" t="s">
        <v>2017</v>
      </c>
      <c r="B578" s="272" t="s">
        <v>1189</v>
      </c>
      <c r="C578" s="219" t="s">
        <v>366</v>
      </c>
      <c r="D578" s="231"/>
      <c r="E578" s="221"/>
    </row>
    <row r="579" spans="1:5" ht="18.75">
      <c r="A579" s="1995" t="s">
        <v>2018</v>
      </c>
      <c r="B579" s="272" t="s">
        <v>1190</v>
      </c>
      <c r="C579" s="219" t="s">
        <v>366</v>
      </c>
      <c r="D579" s="231"/>
      <c r="E579" s="221"/>
    </row>
    <row r="580" spans="1:5" ht="18.75">
      <c r="A580" s="1995" t="s">
        <v>2019</v>
      </c>
      <c r="B580" s="272" t="s">
        <v>1191</v>
      </c>
      <c r="C580" s="219" t="s">
        <v>366</v>
      </c>
      <c r="D580" s="231"/>
      <c r="E580" s="221"/>
    </row>
    <row r="581" spans="1:5" ht="18.75">
      <c r="A581" s="1995" t="s">
        <v>2020</v>
      </c>
      <c r="B581" s="272" t="s">
        <v>1192</v>
      </c>
      <c r="C581" s="219" t="s">
        <v>366</v>
      </c>
      <c r="D581" s="231"/>
      <c r="E581" s="221"/>
    </row>
    <row r="582" spans="1:5" ht="18.75">
      <c r="A582" s="1995" t="s">
        <v>2021</v>
      </c>
      <c r="B582" s="272" t="s">
        <v>1193</v>
      </c>
      <c r="C582" s="219" t="s">
        <v>366</v>
      </c>
      <c r="D582" s="231"/>
      <c r="E582" s="221"/>
    </row>
    <row r="583" spans="1:5" ht="18.75">
      <c r="A583" s="1995" t="s">
        <v>2022</v>
      </c>
      <c r="B583" s="272" t="s">
        <v>1194</v>
      </c>
      <c r="C583" s="219" t="s">
        <v>366</v>
      </c>
      <c r="D583" s="231"/>
      <c r="E583" s="221"/>
    </row>
    <row r="584" spans="1:5" ht="18.75">
      <c r="A584" s="1995" t="s">
        <v>2023</v>
      </c>
      <c r="B584" s="272" t="s">
        <v>1195</v>
      </c>
      <c r="C584" s="219" t="s">
        <v>366</v>
      </c>
      <c r="D584" s="231"/>
      <c r="E584" s="221"/>
    </row>
    <row r="585" spans="1:5" ht="19.5" thickBot="1">
      <c r="A585" s="1995" t="s">
        <v>2024</v>
      </c>
      <c r="B585" s="278" t="s">
        <v>1196</v>
      </c>
      <c r="C585" s="219" t="s">
        <v>366</v>
      </c>
      <c r="D585" s="233"/>
      <c r="E585" s="221"/>
    </row>
    <row r="586" spans="1:5" ht="18.75">
      <c r="A586" s="1995" t="s">
        <v>2025</v>
      </c>
      <c r="B586" s="271" t="s">
        <v>1197</v>
      </c>
      <c r="C586" s="219" t="s">
        <v>366</v>
      </c>
      <c r="D586" s="231"/>
      <c r="E586" s="221"/>
    </row>
    <row r="587" spans="1:5" ht="18.75">
      <c r="A587" s="1995" t="s">
        <v>2026</v>
      </c>
      <c r="B587" s="272" t="s">
        <v>1198</v>
      </c>
      <c r="C587" s="219" t="s">
        <v>366</v>
      </c>
      <c r="D587" s="231"/>
      <c r="E587" s="221"/>
    </row>
    <row r="588" spans="1:5" ht="18.75">
      <c r="A588" s="1995" t="s">
        <v>2027</v>
      </c>
      <c r="B588" s="272" t="s">
        <v>1199</v>
      </c>
      <c r="C588" s="219" t="s">
        <v>366</v>
      </c>
      <c r="D588" s="231"/>
      <c r="E588" s="221"/>
    </row>
    <row r="589" spans="1:5" ht="18.75">
      <c r="A589" s="1995" t="s">
        <v>2028</v>
      </c>
      <c r="B589" s="272" t="s">
        <v>1200</v>
      </c>
      <c r="C589" s="219" t="s">
        <v>366</v>
      </c>
      <c r="D589" s="231"/>
      <c r="E589" s="221"/>
    </row>
    <row r="590" spans="1:5" ht="19.5">
      <c r="A590" s="1995" t="s">
        <v>2029</v>
      </c>
      <c r="B590" s="273" t="s">
        <v>1201</v>
      </c>
      <c r="C590" s="219" t="s">
        <v>366</v>
      </c>
      <c r="D590" s="231"/>
      <c r="E590" s="221"/>
    </row>
    <row r="591" spans="1:5" ht="18.75">
      <c r="A591" s="1995" t="s">
        <v>2030</v>
      </c>
      <c r="B591" s="272" t="s">
        <v>1202</v>
      </c>
      <c r="C591" s="219" t="s">
        <v>366</v>
      </c>
      <c r="D591" s="231"/>
      <c r="E591" s="221"/>
    </row>
    <row r="592" spans="1:5" ht="19.5" thickBot="1">
      <c r="A592" s="1995" t="s">
        <v>2031</v>
      </c>
      <c r="B592" s="275" t="s">
        <v>1203</v>
      </c>
      <c r="C592" s="219" t="s">
        <v>366</v>
      </c>
      <c r="D592" s="231"/>
      <c r="E592" s="221"/>
    </row>
    <row r="593" spans="1:5" ht="18.75">
      <c r="A593" s="1995" t="s">
        <v>2032</v>
      </c>
      <c r="B593" s="271" t="s">
        <v>1204</v>
      </c>
      <c r="C593" s="219" t="s">
        <v>366</v>
      </c>
      <c r="D593" s="231"/>
      <c r="E593" s="221"/>
    </row>
    <row r="594" spans="1:5" ht="18.75">
      <c r="A594" s="1995" t="s">
        <v>2033</v>
      </c>
      <c r="B594" s="272" t="s">
        <v>429</v>
      </c>
      <c r="C594" s="219" t="s">
        <v>366</v>
      </c>
      <c r="D594" s="231"/>
      <c r="E594" s="221"/>
    </row>
    <row r="595" spans="1:5" ht="18.75">
      <c r="A595" s="1995" t="s">
        <v>2034</v>
      </c>
      <c r="B595" s="272" t="s">
        <v>1205</v>
      </c>
      <c r="C595" s="219" t="s">
        <v>366</v>
      </c>
      <c r="D595" s="231"/>
      <c r="E595" s="221"/>
    </row>
    <row r="596" spans="1:5" ht="18.75">
      <c r="A596" s="1995" t="s">
        <v>2035</v>
      </c>
      <c r="B596" s="272" t="s">
        <v>1206</v>
      </c>
      <c r="C596" s="219" t="s">
        <v>366</v>
      </c>
      <c r="D596" s="231"/>
      <c r="E596" s="221"/>
    </row>
    <row r="597" spans="1:5" ht="18.75">
      <c r="A597" s="1995" t="s">
        <v>2036</v>
      </c>
      <c r="B597" s="272" t="s">
        <v>1207</v>
      </c>
      <c r="C597" s="219" t="s">
        <v>366</v>
      </c>
      <c r="D597" s="231"/>
      <c r="E597" s="221"/>
    </row>
    <row r="598" spans="1:5" ht="19.5">
      <c r="A598" s="1995" t="s">
        <v>2037</v>
      </c>
      <c r="B598" s="273" t="s">
        <v>1208</v>
      </c>
      <c r="C598" s="219" t="s">
        <v>366</v>
      </c>
      <c r="D598" s="231"/>
      <c r="E598" s="221"/>
    </row>
    <row r="599" spans="1:5" ht="18.75">
      <c r="A599" s="1995" t="s">
        <v>2038</v>
      </c>
      <c r="B599" s="272" t="s">
        <v>1209</v>
      </c>
      <c r="C599" s="219" t="s">
        <v>366</v>
      </c>
      <c r="D599" s="231"/>
      <c r="E599" s="221"/>
    </row>
    <row r="600" spans="1:5" ht="19.5" thickBot="1">
      <c r="A600" s="1995" t="s">
        <v>2039</v>
      </c>
      <c r="B600" s="275" t="s">
        <v>1210</v>
      </c>
      <c r="C600" s="219" t="s">
        <v>366</v>
      </c>
      <c r="D600" s="231"/>
      <c r="E600" s="221"/>
    </row>
    <row r="601" spans="1:5" ht="18.75">
      <c r="A601" s="1995" t="s">
        <v>2040</v>
      </c>
      <c r="B601" s="271" t="s">
        <v>1211</v>
      </c>
      <c r="C601" s="219" t="s">
        <v>366</v>
      </c>
      <c r="D601" s="231"/>
      <c r="E601" s="221"/>
    </row>
    <row r="602" spans="1:5" ht="18.75">
      <c r="A602" s="1995" t="s">
        <v>2041</v>
      </c>
      <c r="B602" s="272" t="s">
        <v>1212</v>
      </c>
      <c r="C602" s="219" t="s">
        <v>366</v>
      </c>
      <c r="D602" s="231"/>
      <c r="E602" s="221"/>
    </row>
    <row r="603" spans="1:5" ht="18.75">
      <c r="A603" s="1995" t="s">
        <v>2042</v>
      </c>
      <c r="B603" s="272" t="s">
        <v>1213</v>
      </c>
      <c r="C603" s="219" t="s">
        <v>366</v>
      </c>
      <c r="D603" s="231"/>
      <c r="E603" s="221"/>
    </row>
    <row r="604" spans="1:5" ht="18.75">
      <c r="A604" s="1995" t="s">
        <v>2043</v>
      </c>
      <c r="B604" s="272" t="s">
        <v>1214</v>
      </c>
      <c r="C604" s="219" t="s">
        <v>366</v>
      </c>
      <c r="D604" s="231"/>
      <c r="E604" s="221"/>
    </row>
    <row r="605" spans="1:5" ht="19.5">
      <c r="A605" s="1995" t="s">
        <v>2044</v>
      </c>
      <c r="B605" s="273" t="s">
        <v>1215</v>
      </c>
      <c r="C605" s="219" t="s">
        <v>366</v>
      </c>
      <c r="D605" s="231"/>
      <c r="E605" s="221"/>
    </row>
    <row r="606" spans="1:5" ht="18.75">
      <c r="A606" s="1995" t="s">
        <v>2045</v>
      </c>
      <c r="B606" s="272" t="s">
        <v>1216</v>
      </c>
      <c r="C606" s="219" t="s">
        <v>366</v>
      </c>
      <c r="D606" s="231"/>
      <c r="E606" s="221"/>
    </row>
    <row r="607" spans="1:5" ht="19.5" thickBot="1">
      <c r="A607" s="1995" t="s">
        <v>2046</v>
      </c>
      <c r="B607" s="275" t="s">
        <v>1217</v>
      </c>
      <c r="C607" s="219" t="s">
        <v>366</v>
      </c>
      <c r="D607" s="231"/>
      <c r="E607" s="221"/>
    </row>
    <row r="608" spans="1:5" ht="18.75">
      <c r="A608" s="1995" t="s">
        <v>2047</v>
      </c>
      <c r="B608" s="271" t="s">
        <v>1218</v>
      </c>
      <c r="C608" s="219" t="s">
        <v>366</v>
      </c>
      <c r="D608" s="231"/>
      <c r="E608" s="221"/>
    </row>
    <row r="609" spans="1:5" ht="18.75">
      <c r="A609" s="1995" t="s">
        <v>2048</v>
      </c>
      <c r="B609" s="272" t="s">
        <v>1219</v>
      </c>
      <c r="C609" s="219" t="s">
        <v>366</v>
      </c>
      <c r="D609" s="231"/>
      <c r="E609" s="221"/>
    </row>
    <row r="610" spans="1:5" ht="19.5">
      <c r="A610" s="1995" t="s">
        <v>2049</v>
      </c>
      <c r="B610" s="273" t="s">
        <v>1220</v>
      </c>
      <c r="C610" s="219" t="s">
        <v>366</v>
      </c>
      <c r="D610" s="231"/>
      <c r="E610" s="221"/>
    </row>
    <row r="611" spans="1:5" ht="19.5" thickBot="1">
      <c r="A611" s="1995" t="s">
        <v>2050</v>
      </c>
      <c r="B611" s="275" t="s">
        <v>1221</v>
      </c>
      <c r="C611" s="219" t="s">
        <v>366</v>
      </c>
      <c r="D611" s="231"/>
      <c r="E611" s="221"/>
    </row>
    <row r="612" spans="1:5" ht="18.75">
      <c r="A612" s="1995" t="s">
        <v>2051</v>
      </c>
      <c r="B612" s="271" t="s">
        <v>1222</v>
      </c>
      <c r="C612" s="219" t="s">
        <v>366</v>
      </c>
      <c r="D612" s="231"/>
      <c r="E612" s="221"/>
    </row>
    <row r="613" spans="1:5" ht="18.75">
      <c r="A613" s="1995" t="s">
        <v>2052</v>
      </c>
      <c r="B613" s="272" t="s">
        <v>1223</v>
      </c>
      <c r="C613" s="219" t="s">
        <v>366</v>
      </c>
      <c r="D613" s="231"/>
      <c r="E613" s="221"/>
    </row>
    <row r="614" spans="1:5" ht="18.75">
      <c r="A614" s="1995" t="s">
        <v>2053</v>
      </c>
      <c r="B614" s="272" t="s">
        <v>1224</v>
      </c>
      <c r="C614" s="219" t="s">
        <v>366</v>
      </c>
      <c r="D614" s="231"/>
      <c r="E614" s="221"/>
    </row>
    <row r="615" spans="1:5" ht="18.75">
      <c r="A615" s="1995" t="s">
        <v>2054</v>
      </c>
      <c r="B615" s="272" t="s">
        <v>1225</v>
      </c>
      <c r="C615" s="219" t="s">
        <v>366</v>
      </c>
      <c r="D615" s="231"/>
      <c r="E615" s="221"/>
    </row>
    <row r="616" spans="1:5" ht="18.75">
      <c r="A616" s="1995" t="s">
        <v>2055</v>
      </c>
      <c r="B616" s="272" t="s">
        <v>1226</v>
      </c>
      <c r="C616" s="219" t="s">
        <v>366</v>
      </c>
      <c r="D616" s="231"/>
      <c r="E616" s="221"/>
    </row>
    <row r="617" spans="1:5" ht="18.75">
      <c r="A617" s="1995" t="s">
        <v>2056</v>
      </c>
      <c r="B617" s="272" t="s">
        <v>1227</v>
      </c>
      <c r="C617" s="219" t="s">
        <v>366</v>
      </c>
      <c r="D617" s="231"/>
      <c r="E617" s="221"/>
    </row>
    <row r="618" spans="1:5" ht="18.75">
      <c r="A618" s="1995" t="s">
        <v>2057</v>
      </c>
      <c r="B618" s="272" t="s">
        <v>1228</v>
      </c>
      <c r="C618" s="219" t="s">
        <v>366</v>
      </c>
      <c r="D618" s="231"/>
      <c r="E618" s="221"/>
    </row>
    <row r="619" spans="1:5" ht="18.75">
      <c r="A619" s="1995" t="s">
        <v>2058</v>
      </c>
      <c r="B619" s="272" t="s">
        <v>1229</v>
      </c>
      <c r="C619" s="219" t="s">
        <v>366</v>
      </c>
      <c r="D619" s="231"/>
      <c r="E619" s="221"/>
    </row>
    <row r="620" spans="1:5" ht="19.5">
      <c r="A620" s="1995" t="s">
        <v>2059</v>
      </c>
      <c r="B620" s="273" t="s">
        <v>1230</v>
      </c>
      <c r="C620" s="219" t="s">
        <v>366</v>
      </c>
      <c r="D620" s="231"/>
      <c r="E620" s="221"/>
    </row>
    <row r="621" spans="1:5" ht="19.5" thickBot="1">
      <c r="A621" s="1995" t="s">
        <v>2060</v>
      </c>
      <c r="B621" s="275" t="s">
        <v>1231</v>
      </c>
      <c r="C621" s="219" t="s">
        <v>366</v>
      </c>
      <c r="D621" s="231"/>
      <c r="E621" s="221"/>
    </row>
    <row r="622" spans="1:5" ht="18.75">
      <c r="A622" s="1995" t="s">
        <v>2061</v>
      </c>
      <c r="B622" s="271" t="s">
        <v>1232</v>
      </c>
      <c r="C622" s="219" t="s">
        <v>366</v>
      </c>
      <c r="D622" s="231"/>
      <c r="E622" s="221"/>
    </row>
    <row r="623" spans="1:5" ht="18.75">
      <c r="A623" s="1995" t="s">
        <v>2062</v>
      </c>
      <c r="B623" s="272" t="s">
        <v>1233</v>
      </c>
      <c r="C623" s="219" t="s">
        <v>366</v>
      </c>
      <c r="D623" s="231"/>
      <c r="E623" s="221"/>
    </row>
    <row r="624" spans="1:5" ht="18.75">
      <c r="A624" s="1995" t="s">
        <v>2063</v>
      </c>
      <c r="B624" s="272" t="s">
        <v>1234</v>
      </c>
      <c r="C624" s="219" t="s">
        <v>366</v>
      </c>
      <c r="D624" s="231"/>
      <c r="E624" s="221"/>
    </row>
    <row r="625" spans="1:5" ht="18.75">
      <c r="A625" s="1995" t="s">
        <v>2064</v>
      </c>
      <c r="B625" s="272" t="s">
        <v>1235</v>
      </c>
      <c r="C625" s="219" t="s">
        <v>366</v>
      </c>
      <c r="D625" s="231"/>
      <c r="E625" s="221"/>
    </row>
    <row r="626" spans="1:5" ht="18.75">
      <c r="A626" s="1995" t="s">
        <v>2065</v>
      </c>
      <c r="B626" s="272" t="s">
        <v>1236</v>
      </c>
      <c r="C626" s="219" t="s">
        <v>366</v>
      </c>
      <c r="D626" s="231"/>
      <c r="E626" s="221"/>
    </row>
    <row r="627" spans="1:5" ht="18.75">
      <c r="A627" s="1995" t="s">
        <v>2066</v>
      </c>
      <c r="B627" s="272" t="s">
        <v>1237</v>
      </c>
      <c r="C627" s="219" t="s">
        <v>366</v>
      </c>
      <c r="D627" s="231"/>
      <c r="E627" s="221"/>
    </row>
    <row r="628" spans="1:5" ht="18.75">
      <c r="A628" s="1995" t="s">
        <v>2067</v>
      </c>
      <c r="B628" s="272" t="s">
        <v>1238</v>
      </c>
      <c r="C628" s="219" t="s">
        <v>366</v>
      </c>
      <c r="D628" s="231"/>
      <c r="E628" s="221"/>
    </row>
    <row r="629" spans="1:5" ht="18.75">
      <c r="A629" s="1995" t="s">
        <v>2068</v>
      </c>
      <c r="B629" s="272" t="s">
        <v>1239</v>
      </c>
      <c r="C629" s="219" t="s">
        <v>366</v>
      </c>
      <c r="D629" s="231"/>
      <c r="E629" s="221"/>
    </row>
    <row r="630" spans="1:5" ht="18.75">
      <c r="A630" s="1995" t="s">
        <v>2069</v>
      </c>
      <c r="B630" s="272" t="s">
        <v>1240</v>
      </c>
      <c r="C630" s="219" t="s">
        <v>366</v>
      </c>
      <c r="D630" s="231"/>
      <c r="E630" s="221"/>
    </row>
    <row r="631" spans="1:5" ht="18.75">
      <c r="A631" s="1995" t="s">
        <v>2070</v>
      </c>
      <c r="B631" s="272" t="s">
        <v>1241</v>
      </c>
      <c r="C631" s="219" t="s">
        <v>366</v>
      </c>
      <c r="D631" s="231"/>
      <c r="E631" s="221"/>
    </row>
    <row r="632" spans="1:5" ht="18.75">
      <c r="A632" s="1995" t="s">
        <v>2071</v>
      </c>
      <c r="B632" s="272" t="s">
        <v>1242</v>
      </c>
      <c r="C632" s="219" t="s">
        <v>366</v>
      </c>
      <c r="D632" s="231"/>
      <c r="E632" s="221"/>
    </row>
    <row r="633" spans="1:5" ht="18.75">
      <c r="A633" s="1995" t="s">
        <v>2072</v>
      </c>
      <c r="B633" s="272" t="s">
        <v>1243</v>
      </c>
      <c r="C633" s="219" t="s">
        <v>366</v>
      </c>
      <c r="D633" s="231"/>
      <c r="E633" s="221"/>
    </row>
    <row r="634" spans="1:5" ht="18.75">
      <c r="A634" s="1995" t="s">
        <v>2073</v>
      </c>
      <c r="B634" s="272" t="s">
        <v>1244</v>
      </c>
      <c r="C634" s="219" t="s">
        <v>366</v>
      </c>
      <c r="D634" s="231"/>
      <c r="E634" s="221"/>
    </row>
    <row r="635" spans="1:5" ht="18.75">
      <c r="A635" s="1995" t="s">
        <v>2074</v>
      </c>
      <c r="B635" s="272" t="s">
        <v>1245</v>
      </c>
      <c r="C635" s="219" t="s">
        <v>366</v>
      </c>
      <c r="D635" s="231"/>
      <c r="E635" s="221"/>
    </row>
    <row r="636" spans="1:5" ht="18.75">
      <c r="A636" s="1995" t="s">
        <v>2075</v>
      </c>
      <c r="B636" s="272" t="s">
        <v>1246</v>
      </c>
      <c r="C636" s="219" t="s">
        <v>366</v>
      </c>
      <c r="D636" s="231"/>
      <c r="E636" s="221"/>
    </row>
    <row r="637" spans="1:5" ht="18.75">
      <c r="A637" s="1995" t="s">
        <v>2076</v>
      </c>
      <c r="B637" s="272" t="s">
        <v>1247</v>
      </c>
      <c r="C637" s="219" t="s">
        <v>366</v>
      </c>
      <c r="D637" s="231"/>
      <c r="E637" s="221"/>
    </row>
    <row r="638" spans="1:5" ht="18.75">
      <c r="A638" s="1995" t="s">
        <v>2077</v>
      </c>
      <c r="B638" s="272" t="s">
        <v>1248</v>
      </c>
      <c r="C638" s="219" t="s">
        <v>366</v>
      </c>
      <c r="D638" s="231"/>
      <c r="E638" s="221"/>
    </row>
    <row r="639" spans="1:5" ht="18.75">
      <c r="A639" s="1995" t="s">
        <v>2078</v>
      </c>
      <c r="B639" s="272" t="s">
        <v>1249</v>
      </c>
      <c r="C639" s="219" t="s">
        <v>366</v>
      </c>
      <c r="D639" s="231"/>
      <c r="E639" s="221"/>
    </row>
    <row r="640" spans="1:5" ht="18.75">
      <c r="A640" s="1995" t="s">
        <v>2079</v>
      </c>
      <c r="B640" s="272" t="s">
        <v>1250</v>
      </c>
      <c r="C640" s="219" t="s">
        <v>366</v>
      </c>
      <c r="D640" s="231"/>
      <c r="E640" s="221"/>
    </row>
    <row r="641" spans="1:5" ht="18.75">
      <c r="A641" s="1995" t="s">
        <v>2080</v>
      </c>
      <c r="B641" s="272" t="s">
        <v>1251</v>
      </c>
      <c r="C641" s="219" t="s">
        <v>366</v>
      </c>
      <c r="D641" s="231"/>
      <c r="E641" s="221"/>
    </row>
    <row r="642" spans="1:5" ht="18.75">
      <c r="A642" s="1995" t="s">
        <v>2081</v>
      </c>
      <c r="B642" s="272" t="s">
        <v>1252</v>
      </c>
      <c r="C642" s="219" t="s">
        <v>366</v>
      </c>
      <c r="D642" s="231"/>
      <c r="E642" s="221"/>
    </row>
    <row r="643" spans="1:5" ht="18.75">
      <c r="A643" s="1995" t="s">
        <v>2082</v>
      </c>
      <c r="B643" s="272" t="s">
        <v>1253</v>
      </c>
      <c r="C643" s="219" t="s">
        <v>366</v>
      </c>
      <c r="D643" s="231"/>
      <c r="E643" s="221"/>
    </row>
    <row r="644" spans="1:5" ht="18.75">
      <c r="A644" s="1995" t="s">
        <v>2083</v>
      </c>
      <c r="B644" s="272" t="s">
        <v>1254</v>
      </c>
      <c r="C644" s="219" t="s">
        <v>366</v>
      </c>
      <c r="D644" s="231"/>
      <c r="E644" s="221"/>
    </row>
    <row r="645" spans="1:5" ht="18.75">
      <c r="A645" s="1995" t="s">
        <v>2084</v>
      </c>
      <c r="B645" s="272" t="s">
        <v>1255</v>
      </c>
      <c r="C645" s="219" t="s">
        <v>366</v>
      </c>
      <c r="D645" s="231"/>
      <c r="E645" s="221"/>
    </row>
    <row r="646" spans="1:5" ht="20.25" thickBot="1">
      <c r="A646" s="1995" t="s">
        <v>2085</v>
      </c>
      <c r="B646" s="279" t="s">
        <v>1256</v>
      </c>
      <c r="C646" s="219" t="s">
        <v>366</v>
      </c>
      <c r="D646" s="231"/>
      <c r="E646" s="221"/>
    </row>
    <row r="647" spans="1:5" ht="18.75">
      <c r="A647" s="1995" t="s">
        <v>2086</v>
      </c>
      <c r="B647" s="271" t="s">
        <v>1257</v>
      </c>
      <c r="C647" s="219" t="s">
        <v>366</v>
      </c>
      <c r="D647" s="231"/>
      <c r="E647" s="221"/>
    </row>
    <row r="648" spans="1:5" ht="18.75">
      <c r="A648" s="1995" t="s">
        <v>2087</v>
      </c>
      <c r="B648" s="272" t="s">
        <v>1258</v>
      </c>
      <c r="C648" s="219" t="s">
        <v>366</v>
      </c>
      <c r="D648" s="231"/>
      <c r="E648" s="221"/>
    </row>
    <row r="649" spans="1:5" ht="18.75">
      <c r="A649" s="1995" t="s">
        <v>2088</v>
      </c>
      <c r="B649" s="272" t="s">
        <v>1259</v>
      </c>
      <c r="C649" s="219" t="s">
        <v>366</v>
      </c>
      <c r="D649" s="231"/>
      <c r="E649" s="221"/>
    </row>
    <row r="650" spans="1:5" ht="18.75">
      <c r="A650" s="1995" t="s">
        <v>2089</v>
      </c>
      <c r="B650" s="272" t="s">
        <v>509</v>
      </c>
      <c r="C650" s="219" t="s">
        <v>366</v>
      </c>
      <c r="D650" s="231"/>
      <c r="E650" s="221"/>
    </row>
    <row r="651" spans="1:5" ht="18.75">
      <c r="A651" s="1995" t="s">
        <v>2090</v>
      </c>
      <c r="B651" s="272" t="s">
        <v>510</v>
      </c>
      <c r="C651" s="219" t="s">
        <v>366</v>
      </c>
      <c r="D651" s="231"/>
      <c r="E651" s="221"/>
    </row>
    <row r="652" spans="1:5" ht="18.75">
      <c r="A652" s="1995" t="s">
        <v>2091</v>
      </c>
      <c r="B652" s="272" t="s">
        <v>511</v>
      </c>
      <c r="C652" s="219" t="s">
        <v>366</v>
      </c>
      <c r="D652" s="231"/>
      <c r="E652" s="221"/>
    </row>
    <row r="653" spans="1:5" ht="18.75">
      <c r="A653" s="1995" t="s">
        <v>2092</v>
      </c>
      <c r="B653" s="272" t="s">
        <v>512</v>
      </c>
      <c r="C653" s="219" t="s">
        <v>366</v>
      </c>
      <c r="D653" s="231"/>
      <c r="E653" s="221"/>
    </row>
    <row r="654" spans="1:5" ht="18.75">
      <c r="A654" s="1995" t="s">
        <v>2093</v>
      </c>
      <c r="B654" s="272" t="s">
        <v>513</v>
      </c>
      <c r="C654" s="219" t="s">
        <v>366</v>
      </c>
      <c r="D654" s="231"/>
      <c r="E654" s="221"/>
    </row>
    <row r="655" spans="1:5" ht="18.75">
      <c r="A655" s="1995" t="s">
        <v>2094</v>
      </c>
      <c r="B655" s="272" t="s">
        <v>514</v>
      </c>
      <c r="C655" s="219" t="s">
        <v>366</v>
      </c>
      <c r="D655" s="231"/>
      <c r="E655" s="221"/>
    </row>
    <row r="656" spans="1:5" ht="18.75">
      <c r="A656" s="1995" t="s">
        <v>2095</v>
      </c>
      <c r="B656" s="272" t="s">
        <v>515</v>
      </c>
      <c r="C656" s="219" t="s">
        <v>366</v>
      </c>
      <c r="D656" s="231"/>
      <c r="E656" s="221"/>
    </row>
    <row r="657" spans="1:5" ht="18.75">
      <c r="A657" s="1995" t="s">
        <v>2096</v>
      </c>
      <c r="B657" s="272" t="s">
        <v>516</v>
      </c>
      <c r="C657" s="219" t="s">
        <v>366</v>
      </c>
      <c r="D657" s="231"/>
      <c r="E657" s="221"/>
    </row>
    <row r="658" spans="1:5" ht="18.75">
      <c r="A658" s="1995" t="s">
        <v>2097</v>
      </c>
      <c r="B658" s="272" t="s">
        <v>517</v>
      </c>
      <c r="C658" s="219" t="s">
        <v>366</v>
      </c>
      <c r="D658" s="231"/>
      <c r="E658" s="221"/>
    </row>
    <row r="659" spans="1:5" ht="18.75">
      <c r="A659" s="1995" t="s">
        <v>2098</v>
      </c>
      <c r="B659" s="272" t="s">
        <v>518</v>
      </c>
      <c r="C659" s="219" t="s">
        <v>366</v>
      </c>
      <c r="D659" s="231"/>
      <c r="E659" s="221"/>
    </row>
    <row r="660" spans="1:5" ht="18.75">
      <c r="A660" s="1995" t="s">
        <v>2099</v>
      </c>
      <c r="B660" s="272" t="s">
        <v>519</v>
      </c>
      <c r="C660" s="219" t="s">
        <v>366</v>
      </c>
      <c r="D660" s="231"/>
      <c r="E660" s="221"/>
    </row>
    <row r="661" spans="1:5" ht="18.75">
      <c r="A661" s="1995" t="s">
        <v>2100</v>
      </c>
      <c r="B661" s="272" t="s">
        <v>520</v>
      </c>
      <c r="C661" s="219" t="s">
        <v>366</v>
      </c>
      <c r="D661" s="231"/>
      <c r="E661" s="221"/>
    </row>
    <row r="662" spans="1:5" ht="18.75">
      <c r="A662" s="1995" t="s">
        <v>2101</v>
      </c>
      <c r="B662" s="272" t="s">
        <v>521</v>
      </c>
      <c r="C662" s="219" t="s">
        <v>366</v>
      </c>
      <c r="D662" s="231"/>
      <c r="E662" s="221"/>
    </row>
    <row r="663" spans="1:5" ht="18.75">
      <c r="A663" s="1995" t="s">
        <v>2102</v>
      </c>
      <c r="B663" s="272" t="s">
        <v>522</v>
      </c>
      <c r="C663" s="219" t="s">
        <v>366</v>
      </c>
      <c r="D663" s="231"/>
      <c r="E663" s="221"/>
    </row>
    <row r="664" spans="1:5" ht="18.75">
      <c r="A664" s="1995" t="s">
        <v>2103</v>
      </c>
      <c r="B664" s="272" t="s">
        <v>523</v>
      </c>
      <c r="C664" s="219" t="s">
        <v>366</v>
      </c>
      <c r="D664" s="231"/>
      <c r="E664" s="221"/>
    </row>
    <row r="665" spans="1:5" ht="18.75">
      <c r="A665" s="1995" t="s">
        <v>2104</v>
      </c>
      <c r="B665" s="272" t="s">
        <v>524</v>
      </c>
      <c r="C665" s="219" t="s">
        <v>366</v>
      </c>
      <c r="D665" s="231"/>
      <c r="E665" s="221"/>
    </row>
    <row r="666" spans="1:5" ht="18.75">
      <c r="A666" s="1995" t="s">
        <v>2105</v>
      </c>
      <c r="B666" s="272" t="s">
        <v>525</v>
      </c>
      <c r="C666" s="219" t="s">
        <v>366</v>
      </c>
      <c r="D666" s="231"/>
      <c r="E666" s="221"/>
    </row>
    <row r="667" spans="1:5" ht="18.75">
      <c r="A667" s="1995" t="s">
        <v>2106</v>
      </c>
      <c r="B667" s="272" t="s">
        <v>526</v>
      </c>
      <c r="C667" s="219" t="s">
        <v>366</v>
      </c>
      <c r="D667" s="231"/>
      <c r="E667" s="221"/>
    </row>
    <row r="668" spans="1:5" ht="19.5" thickBot="1">
      <c r="A668" s="1995" t="s">
        <v>2107</v>
      </c>
      <c r="B668" s="275" t="s">
        <v>527</v>
      </c>
      <c r="C668" s="219" t="s">
        <v>366</v>
      </c>
      <c r="D668" s="231"/>
      <c r="E668" s="221"/>
    </row>
    <row r="669" spans="1:5" ht="18.75">
      <c r="A669" s="1995" t="s">
        <v>2108</v>
      </c>
      <c r="B669" s="271" t="s">
        <v>528</v>
      </c>
      <c r="C669" s="219" t="s">
        <v>366</v>
      </c>
      <c r="D669" s="231"/>
      <c r="E669" s="221"/>
    </row>
    <row r="670" spans="1:5" ht="18.75">
      <c r="A670" s="1995" t="s">
        <v>2109</v>
      </c>
      <c r="B670" s="272" t="s">
        <v>529</v>
      </c>
      <c r="C670" s="219" t="s">
        <v>366</v>
      </c>
      <c r="D670" s="231"/>
      <c r="E670" s="221"/>
    </row>
    <row r="671" spans="1:5" ht="18.75">
      <c r="A671" s="1995" t="s">
        <v>2110</v>
      </c>
      <c r="B671" s="272" t="s">
        <v>530</v>
      </c>
      <c r="C671" s="219" t="s">
        <v>366</v>
      </c>
      <c r="D671" s="231"/>
      <c r="E671" s="221"/>
    </row>
    <row r="672" spans="1:5" ht="18.75">
      <c r="A672" s="1995" t="s">
        <v>2111</v>
      </c>
      <c r="B672" s="272" t="s">
        <v>531</v>
      </c>
      <c r="C672" s="219" t="s">
        <v>366</v>
      </c>
      <c r="D672" s="231"/>
      <c r="E672" s="221"/>
    </row>
    <row r="673" spans="1:5" ht="18.75">
      <c r="A673" s="1995" t="s">
        <v>2112</v>
      </c>
      <c r="B673" s="272" t="s">
        <v>532</v>
      </c>
      <c r="C673" s="219" t="s">
        <v>366</v>
      </c>
      <c r="D673" s="231"/>
      <c r="E673" s="221"/>
    </row>
    <row r="674" spans="1:5" ht="18.75">
      <c r="A674" s="1995" t="s">
        <v>2113</v>
      </c>
      <c r="B674" s="272" t="s">
        <v>533</v>
      </c>
      <c r="C674" s="219" t="s">
        <v>366</v>
      </c>
      <c r="D674" s="231"/>
      <c r="E674" s="221"/>
    </row>
    <row r="675" spans="1:5" ht="18.75">
      <c r="A675" s="1995" t="s">
        <v>2114</v>
      </c>
      <c r="B675" s="272" t="s">
        <v>534</v>
      </c>
      <c r="C675" s="219" t="s">
        <v>366</v>
      </c>
      <c r="D675" s="231"/>
      <c r="E675" s="221"/>
    </row>
    <row r="676" spans="1:5" ht="18.75">
      <c r="A676" s="1995" t="s">
        <v>2115</v>
      </c>
      <c r="B676" s="272" t="s">
        <v>535</v>
      </c>
      <c r="C676" s="219" t="s">
        <v>366</v>
      </c>
      <c r="D676" s="231"/>
      <c r="E676" s="221"/>
    </row>
    <row r="677" spans="1:5" ht="18.75">
      <c r="A677" s="1995" t="s">
        <v>2116</v>
      </c>
      <c r="B677" s="272" t="s">
        <v>536</v>
      </c>
      <c r="C677" s="219" t="s">
        <v>366</v>
      </c>
      <c r="D677" s="231"/>
      <c r="E677" s="221"/>
    </row>
    <row r="678" spans="1:5" ht="19.5">
      <c r="A678" s="1995" t="s">
        <v>2117</v>
      </c>
      <c r="B678" s="273" t="s">
        <v>537</v>
      </c>
      <c r="C678" s="219" t="s">
        <v>366</v>
      </c>
      <c r="D678" s="231"/>
      <c r="E678" s="221"/>
    </row>
    <row r="679" spans="1:5" ht="19.5" thickBot="1">
      <c r="A679" s="1995" t="s">
        <v>2118</v>
      </c>
      <c r="B679" s="275" t="s">
        <v>538</v>
      </c>
      <c r="C679" s="219" t="s">
        <v>366</v>
      </c>
      <c r="D679" s="231"/>
      <c r="E679" s="221"/>
    </row>
    <row r="680" spans="1:5" ht="18.75">
      <c r="A680" s="1995" t="s">
        <v>2119</v>
      </c>
      <c r="B680" s="271" t="s">
        <v>539</v>
      </c>
      <c r="C680" s="219" t="s">
        <v>366</v>
      </c>
      <c r="D680" s="231"/>
      <c r="E680" s="221"/>
    </row>
    <row r="681" spans="1:5" ht="18.75">
      <c r="A681" s="1995" t="s">
        <v>2120</v>
      </c>
      <c r="B681" s="272" t="s">
        <v>540</v>
      </c>
      <c r="C681" s="219" t="s">
        <v>366</v>
      </c>
      <c r="D681" s="231"/>
      <c r="E681" s="221"/>
    </row>
    <row r="682" spans="1:5" ht="18.75">
      <c r="A682" s="1995" t="s">
        <v>2121</v>
      </c>
      <c r="B682" s="272" t="s">
        <v>541</v>
      </c>
      <c r="C682" s="219" t="s">
        <v>366</v>
      </c>
      <c r="D682" s="231"/>
      <c r="E682" s="221"/>
    </row>
    <row r="683" spans="1:5" ht="18.75">
      <c r="A683" s="1995" t="s">
        <v>2122</v>
      </c>
      <c r="B683" s="272" t="s">
        <v>542</v>
      </c>
      <c r="C683" s="219" t="s">
        <v>366</v>
      </c>
      <c r="D683" s="231"/>
      <c r="E683" s="221"/>
    </row>
    <row r="684" spans="1:5" ht="20.25" thickBot="1">
      <c r="A684" s="1995" t="s">
        <v>2123</v>
      </c>
      <c r="B684" s="279" t="s">
        <v>543</v>
      </c>
      <c r="C684" s="219" t="s">
        <v>366</v>
      </c>
      <c r="D684" s="231"/>
      <c r="E684" s="221"/>
    </row>
    <row r="685" spans="1:5" ht="18.75">
      <c r="A685" s="1995" t="s">
        <v>2124</v>
      </c>
      <c r="B685" s="271" t="s">
        <v>544</v>
      </c>
      <c r="C685" s="219" t="s">
        <v>366</v>
      </c>
      <c r="D685" s="231"/>
      <c r="E685" s="221"/>
    </row>
    <row r="686" spans="1:5" ht="18.75">
      <c r="A686" s="1995" t="s">
        <v>2125</v>
      </c>
      <c r="B686" s="272" t="s">
        <v>545</v>
      </c>
      <c r="C686" s="219" t="s">
        <v>366</v>
      </c>
      <c r="D686" s="231"/>
      <c r="E686" s="221"/>
    </row>
    <row r="687" spans="1:5" ht="18.75">
      <c r="A687" s="1995" t="s">
        <v>2126</v>
      </c>
      <c r="B687" s="272" t="s">
        <v>546</v>
      </c>
      <c r="C687" s="219" t="s">
        <v>366</v>
      </c>
      <c r="D687" s="231"/>
      <c r="E687" s="221"/>
    </row>
    <row r="688" spans="1:5" ht="18.75">
      <c r="A688" s="1995" t="s">
        <v>2127</v>
      </c>
      <c r="B688" s="272" t="s">
        <v>547</v>
      </c>
      <c r="C688" s="219" t="s">
        <v>366</v>
      </c>
      <c r="D688" s="231"/>
      <c r="E688" s="221"/>
    </row>
    <row r="689" spans="1:5" ht="18.75">
      <c r="A689" s="1995" t="s">
        <v>2128</v>
      </c>
      <c r="B689" s="272" t="s">
        <v>548</v>
      </c>
      <c r="C689" s="219" t="s">
        <v>366</v>
      </c>
      <c r="D689" s="231"/>
      <c r="E689" s="221"/>
    </row>
    <row r="690" spans="1:5" ht="18.75">
      <c r="A690" s="1995" t="s">
        <v>2129</v>
      </c>
      <c r="B690" s="272" t="s">
        <v>549</v>
      </c>
      <c r="C690" s="219" t="s">
        <v>366</v>
      </c>
      <c r="D690" s="231"/>
      <c r="E690" s="221"/>
    </row>
    <row r="691" spans="1:5" ht="18.75">
      <c r="A691" s="1995" t="s">
        <v>2130</v>
      </c>
      <c r="B691" s="272" t="s">
        <v>550</v>
      </c>
      <c r="C691" s="219" t="s">
        <v>366</v>
      </c>
      <c r="D691" s="231"/>
      <c r="E691" s="221"/>
    </row>
    <row r="692" spans="1:5" ht="18.75">
      <c r="A692" s="1995" t="s">
        <v>2131</v>
      </c>
      <c r="B692" s="272" t="s">
        <v>551</v>
      </c>
      <c r="C692" s="219" t="s">
        <v>366</v>
      </c>
      <c r="D692" s="231"/>
      <c r="E692" s="221"/>
    </row>
    <row r="693" spans="1:5" ht="18.75">
      <c r="A693" s="1995" t="s">
        <v>2132</v>
      </c>
      <c r="B693" s="272" t="s">
        <v>552</v>
      </c>
      <c r="C693" s="219" t="s">
        <v>366</v>
      </c>
      <c r="D693" s="231"/>
      <c r="E693" s="221"/>
    </row>
    <row r="694" spans="1:5" ht="18.75">
      <c r="A694" s="1995" t="s">
        <v>2133</v>
      </c>
      <c r="B694" s="272" t="s">
        <v>553</v>
      </c>
      <c r="C694" s="219" t="s">
        <v>366</v>
      </c>
      <c r="D694" s="231"/>
      <c r="E694" s="221"/>
    </row>
    <row r="695" spans="1:5" ht="20.25" thickBot="1">
      <c r="A695" s="1995" t="s">
        <v>2134</v>
      </c>
      <c r="B695" s="279" t="s">
        <v>554</v>
      </c>
      <c r="C695" s="219" t="s">
        <v>366</v>
      </c>
      <c r="D695" s="231"/>
      <c r="E695" s="221"/>
    </row>
    <row r="696" spans="1:5" ht="18.75">
      <c r="A696" s="1995" t="s">
        <v>2135</v>
      </c>
      <c r="B696" s="271" t="s">
        <v>555</v>
      </c>
      <c r="C696" s="219" t="s">
        <v>366</v>
      </c>
      <c r="D696" s="231"/>
      <c r="E696" s="221"/>
    </row>
    <row r="697" spans="1:5" ht="18.75">
      <c r="A697" s="1995" t="s">
        <v>2136</v>
      </c>
      <c r="B697" s="272" t="s">
        <v>556</v>
      </c>
      <c r="C697" s="219" t="s">
        <v>366</v>
      </c>
      <c r="D697" s="231"/>
      <c r="E697" s="221"/>
    </row>
    <row r="698" spans="1:5" ht="18.75">
      <c r="A698" s="1995" t="s">
        <v>2137</v>
      </c>
      <c r="B698" s="272" t="s">
        <v>557</v>
      </c>
      <c r="C698" s="219" t="s">
        <v>366</v>
      </c>
      <c r="D698" s="231"/>
      <c r="E698" s="221"/>
    </row>
    <row r="699" spans="1:5" ht="18.75">
      <c r="A699" s="1995" t="s">
        <v>2138</v>
      </c>
      <c r="B699" s="272" t="s">
        <v>558</v>
      </c>
      <c r="C699" s="219" t="s">
        <v>366</v>
      </c>
      <c r="D699" s="231"/>
      <c r="E699" s="221"/>
    </row>
    <row r="700" spans="1:5" ht="18.75">
      <c r="A700" s="1995" t="s">
        <v>2139</v>
      </c>
      <c r="B700" s="272" t="s">
        <v>559</v>
      </c>
      <c r="C700" s="219" t="s">
        <v>366</v>
      </c>
      <c r="D700" s="231"/>
      <c r="E700" s="221"/>
    </row>
    <row r="701" spans="1:5" ht="18.75">
      <c r="A701" s="1995" t="s">
        <v>2140</v>
      </c>
      <c r="B701" s="272" t="s">
        <v>560</v>
      </c>
      <c r="C701" s="219" t="s">
        <v>366</v>
      </c>
      <c r="D701" s="231"/>
      <c r="E701" s="221"/>
    </row>
    <row r="702" spans="1:5" ht="18.75">
      <c r="A702" s="1995" t="s">
        <v>2141</v>
      </c>
      <c r="B702" s="272" t="s">
        <v>561</v>
      </c>
      <c r="C702" s="219" t="s">
        <v>366</v>
      </c>
      <c r="D702" s="231"/>
      <c r="E702" s="221"/>
    </row>
    <row r="703" spans="1:5" ht="18.75">
      <c r="A703" s="1995" t="s">
        <v>2142</v>
      </c>
      <c r="B703" s="272" t="s">
        <v>562</v>
      </c>
      <c r="C703" s="219" t="s">
        <v>366</v>
      </c>
      <c r="D703" s="231"/>
      <c r="E703" s="221"/>
    </row>
    <row r="704" spans="1:5" ht="18.75">
      <c r="A704" s="1995" t="s">
        <v>2143</v>
      </c>
      <c r="B704" s="272" t="s">
        <v>563</v>
      </c>
      <c r="C704" s="219" t="s">
        <v>366</v>
      </c>
      <c r="D704" s="231"/>
      <c r="E704" s="221"/>
    </row>
    <row r="705" spans="1:5" ht="20.25" thickBot="1">
      <c r="A705" s="1995" t="s">
        <v>2144</v>
      </c>
      <c r="B705" s="279" t="s">
        <v>564</v>
      </c>
      <c r="C705" s="219" t="s">
        <v>366</v>
      </c>
      <c r="D705" s="231"/>
      <c r="E705" s="221"/>
    </row>
    <row r="706" spans="1:5" ht="18.75">
      <c r="A706" s="1995" t="s">
        <v>2145</v>
      </c>
      <c r="B706" s="271" t="s">
        <v>565</v>
      </c>
      <c r="C706" s="219" t="s">
        <v>366</v>
      </c>
      <c r="D706" s="231"/>
      <c r="E706" s="221"/>
    </row>
    <row r="707" spans="1:5" ht="18.75">
      <c r="A707" s="1995" t="s">
        <v>2146</v>
      </c>
      <c r="B707" s="272" t="s">
        <v>566</v>
      </c>
      <c r="C707" s="219" t="s">
        <v>366</v>
      </c>
      <c r="D707" s="231"/>
      <c r="E707" s="221"/>
    </row>
    <row r="708" spans="1:5" ht="18.75">
      <c r="A708" s="1995" t="s">
        <v>2147</v>
      </c>
      <c r="B708" s="272" t="s">
        <v>567</v>
      </c>
      <c r="C708" s="219" t="s">
        <v>366</v>
      </c>
      <c r="D708" s="231"/>
      <c r="E708" s="221"/>
    </row>
    <row r="709" spans="1:5" ht="18.75">
      <c r="A709" s="1995" t="s">
        <v>2148</v>
      </c>
      <c r="B709" s="272" t="s">
        <v>568</v>
      </c>
      <c r="C709" s="219" t="s">
        <v>366</v>
      </c>
      <c r="D709" s="231"/>
      <c r="E709" s="221"/>
    </row>
    <row r="710" spans="1:5" ht="20.25" thickBot="1">
      <c r="A710" s="1995" t="s">
        <v>2149</v>
      </c>
      <c r="B710" s="279" t="s">
        <v>569</v>
      </c>
      <c r="C710" s="219" t="s">
        <v>366</v>
      </c>
      <c r="D710" s="231"/>
      <c r="E710" s="221"/>
    </row>
    <row r="711" spans="1:5" ht="19.5">
      <c r="A711" s="231"/>
      <c r="B711" s="237"/>
      <c r="C711" s="219"/>
      <c r="D711" s="231"/>
      <c r="E711" s="221"/>
    </row>
    <row r="712" spans="1:5">
      <c r="A712" s="280" t="s">
        <v>1296</v>
      </c>
      <c r="B712" s="281" t="s">
        <v>1295</v>
      </c>
      <c r="C712" s="2004" t="s">
        <v>1296</v>
      </c>
      <c r="D712" s="228"/>
      <c r="E712" s="228"/>
    </row>
    <row r="713" spans="1:5">
      <c r="A713" s="2002"/>
      <c r="B713" s="2003">
        <v>42766</v>
      </c>
      <c r="C713" s="2002" t="s">
        <v>2150</v>
      </c>
      <c r="D713" s="228"/>
      <c r="E713" s="228"/>
    </row>
    <row r="714" spans="1:5">
      <c r="A714" s="2002"/>
      <c r="B714" s="2003">
        <v>42794</v>
      </c>
      <c r="C714" s="2002" t="s">
        <v>2151</v>
      </c>
      <c r="D714" s="228"/>
      <c r="E714" s="228"/>
    </row>
    <row r="715" spans="1:5">
      <c r="A715" s="2002"/>
      <c r="B715" s="2003">
        <v>42825</v>
      </c>
      <c r="C715" s="2002" t="s">
        <v>2152</v>
      </c>
      <c r="D715" s="228"/>
      <c r="E715" s="228"/>
    </row>
    <row r="716" spans="1:5">
      <c r="A716" s="2002"/>
      <c r="B716" s="2003">
        <v>42855</v>
      </c>
      <c r="C716" s="2002" t="s">
        <v>2153</v>
      </c>
    </row>
    <row r="717" spans="1:5">
      <c r="A717" s="2002"/>
      <c r="B717" s="2003">
        <v>42886</v>
      </c>
      <c r="C717" s="2002" t="s">
        <v>2154</v>
      </c>
    </row>
    <row r="718" spans="1:5">
      <c r="A718" s="2002"/>
      <c r="B718" s="2003">
        <v>42916</v>
      </c>
      <c r="C718" s="2002" t="s">
        <v>2155</v>
      </c>
    </row>
    <row r="719" spans="1:5">
      <c r="A719" s="2002"/>
      <c r="B719" s="2003">
        <v>42947</v>
      </c>
      <c r="C719" s="2002" t="s">
        <v>2156</v>
      </c>
    </row>
    <row r="720" spans="1:5">
      <c r="A720" s="2002"/>
      <c r="B720" s="2003">
        <v>42978</v>
      </c>
      <c r="C720" s="2002" t="s">
        <v>2157</v>
      </c>
    </row>
    <row r="721" spans="1:3">
      <c r="A721" s="2002"/>
      <c r="B721" s="2003">
        <v>43008</v>
      </c>
      <c r="C721" s="2002" t="s">
        <v>2158</v>
      </c>
    </row>
    <row r="722" spans="1:3">
      <c r="A722" s="2002"/>
      <c r="B722" s="2003">
        <v>43039</v>
      </c>
      <c r="C722" s="2002" t="s">
        <v>2159</v>
      </c>
    </row>
    <row r="723" spans="1:3">
      <c r="A723" s="2002"/>
      <c r="B723" s="2003">
        <v>43069</v>
      </c>
      <c r="C723" s="2002" t="s">
        <v>2160</v>
      </c>
    </row>
    <row r="724" spans="1:3">
      <c r="A724" s="2002"/>
      <c r="B724" s="2003">
        <v>43100</v>
      </c>
      <c r="C724" s="2002" t="s">
        <v>2161</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6</vt:i4>
      </vt:variant>
      <vt:variant>
        <vt:lpstr>Наименувани диапазони</vt:lpstr>
      </vt:variant>
      <vt:variant>
        <vt:i4>8</vt:i4>
      </vt:variant>
    </vt:vector>
  </HeadingPairs>
  <TitlesOfParts>
    <vt:vector size="14"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SMETKA</vt:lpstr>
    </vt:vector>
  </TitlesOfParts>
  <Company>MoF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Win7Pro</cp:lastModifiedBy>
  <cp:lastPrinted>2016-01-15T17:01:19Z</cp:lastPrinted>
  <dcterms:created xsi:type="dcterms:W3CDTF">1997-12-10T11:54:07Z</dcterms:created>
  <dcterms:modified xsi:type="dcterms:W3CDTF">2018-02-22T07:40:18Z</dcterms:modified>
</cp:coreProperties>
</file>